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drawings/drawing11.xml" ContentType="application/vnd.openxmlformats-officedocument.drawing+xml"/>
  <Override PartName="/xl/drawings/drawing12.xml" ContentType="application/vnd.openxmlformats-officedocument.drawing+xml"/>
  <Override PartName="/xl/comments1.xml" ContentType="application/vnd.openxmlformats-officedocument.spreadsheetml.comments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EstaPasta_de_trabalho"/>
  <bookViews>
    <workbookView xWindow="0" yWindow="0" windowWidth="16380" windowHeight="8190" tabRatio="955" activeTab="1"/>
  </bookViews>
  <sheets>
    <sheet name="Instruções" sheetId="1" r:id="rId1"/>
    <sheet name="Jan" sheetId="3" r:id="rId2"/>
    <sheet name="Fev" sheetId="17" r:id="rId3"/>
    <sheet name="Mar" sheetId="18" r:id="rId4"/>
    <sheet name="Abr" sheetId="5" r:id="rId5"/>
    <sheet name="Mai" sheetId="6" r:id="rId6"/>
    <sheet name="Jun" sheetId="7" r:id="rId7"/>
    <sheet name="Jul" sheetId="8" r:id="rId8"/>
    <sheet name="Ago" sheetId="9" r:id="rId9"/>
    <sheet name="Set" sheetId="10" r:id="rId10"/>
    <sheet name="Out" sheetId="11" r:id="rId11"/>
    <sheet name="Nov" sheetId="12" r:id="rId12"/>
    <sheet name="Dez" sheetId="13" r:id="rId13"/>
    <sheet name="Real" sheetId="2" r:id="rId14"/>
    <sheet name="Previsão" sheetId="15" r:id="rId15"/>
    <sheet name="Real x Previsto" sheetId="16" r:id="rId16"/>
    <sheet name="C.Crédito" sheetId="23" r:id="rId17"/>
    <sheet name="Aplicações" sheetId="24" r:id="rId18"/>
    <sheet name="Gráfico " sheetId="25" r:id="rId19"/>
    <sheet name="Codigo" sheetId="22" state="hidden" r:id="rId20"/>
  </sheets>
  <definedNames>
    <definedName name="_xlnm._FilterDatabase" localSheetId="2" hidden="1">Fev!$B$3:$H$60</definedName>
    <definedName name="_xlnm._FilterDatabase" localSheetId="1" hidden="1">Jan!$H$4:$L$76</definedName>
    <definedName name="A4_">Jan!$D$6</definedName>
    <definedName name="Alimentação" localSheetId="13">Real!#REF!</definedName>
    <definedName name="_xlnm.Print_Area" localSheetId="4">Abr!$A$1:$H$76,Abr!$J$1:$L$76</definedName>
    <definedName name="_xlnm.Print_Area" localSheetId="8">Ago!$A$1:$H$76,Ago!$J$1:$L$76</definedName>
    <definedName name="_xlnm.Print_Area" localSheetId="17">Aplicações!$A$1:$Q$47</definedName>
    <definedName name="_xlnm.Print_Area" localSheetId="16">C.Crédito!$A$1:$V$45</definedName>
    <definedName name="_xlnm.Print_Area" localSheetId="12">Dez!$A$1:$H$76,Dez!$J$1:$L$76</definedName>
    <definedName name="_xlnm.Print_Area" localSheetId="2">Fev!$A$1:$H$76,Fev!$J$1:$L$76</definedName>
    <definedName name="_xlnm.Print_Area" localSheetId="1">Jan!$B$1:$H$76,Jan!$J$1:$L$76</definedName>
    <definedName name="_xlnm.Print_Area" localSheetId="7">Jul!$A$1:$H$76,Jul!$J$1:$L$76</definedName>
    <definedName name="_xlnm.Print_Area" localSheetId="6">Jun!$A$1:$L$76</definedName>
    <definedName name="_xlnm.Print_Area" localSheetId="5">Mai!$A$1:$H$76,Mai!$J$1:$L$76</definedName>
    <definedName name="_xlnm.Print_Area" localSheetId="3">Mar!$A$1:$H$76,Mar!$J$1:$L$76</definedName>
    <definedName name="_xlnm.Print_Area" localSheetId="11">Nov!$A$1:$H$76,Nov!$J$1:$L$76</definedName>
    <definedName name="_xlnm.Print_Area" localSheetId="10">Out!$A$1:$H$76,Out!$J$1:$L$76</definedName>
    <definedName name="_xlnm.Print_Area" localSheetId="13">Real!$A$1:$P$82,Real!$A$84:$P$111</definedName>
    <definedName name="_xlnm.Print_Area" localSheetId="15">'Real x Previsto'!$A$1:$I$17,'Real x Previsto'!$A$19:$I$33,'Real x Previsto'!$A$35:$I$49,'Real x Previsto'!$A$51:$I$65,'Real x Previsto'!$A$67:$I$81,'Real x Previsto'!$A$83:$I$97,'Real x Previsto'!$A$99:$I$113,'Real x Previsto'!$A$115:$I$129,'Real x Previsto'!$A$131:$I$145,'Real x Previsto'!$A$147:$I$161,'Real x Previsto'!$A$163:$I$177,'Real x Previsto'!$A$179:$J$194</definedName>
    <definedName name="_xlnm.Print_Area" localSheetId="9">Set!$A$1:$H$76,Set!$J$1:$L$76</definedName>
    <definedName name="FeiraSacolão" localSheetId="13">Real!#REF!</definedName>
    <definedName name="Janeiro">Real!$A$2:$O$77</definedName>
    <definedName name="Moradia" localSheetId="13">Real!#REF!</definedName>
    <definedName name="Outroscafés" localSheetId="13">Real!#REF!</definedName>
    <definedName name="Padaria" localSheetId="13">Real!#REF!</definedName>
    <definedName name="Refeiçãoforadecasa" localSheetId="13">Real!#REF!</definedName>
    <definedName name="Supermercado" localSheetId="13">Real!#REF!</definedName>
    <definedName name="Supermercado">Jan!$D$6</definedName>
  </definedNames>
  <calcPr calcId="125725"/>
</workbook>
</file>

<file path=xl/calcChain.xml><?xml version="1.0" encoding="utf-8"?>
<calcChain xmlns="http://schemas.openxmlformats.org/spreadsheetml/2006/main">
  <c r="N106" i="2"/>
  <c r="M106"/>
  <c r="L106"/>
  <c r="K106"/>
  <c r="J106"/>
  <c r="I106"/>
  <c r="H106"/>
  <c r="G106"/>
  <c r="F106"/>
  <c r="E106"/>
  <c r="D106"/>
  <c r="C106"/>
  <c r="J6" i="17"/>
  <c r="K6"/>
  <c r="L6"/>
  <c r="J7"/>
  <c r="K7"/>
  <c r="L7"/>
  <c r="J8"/>
  <c r="K8"/>
  <c r="L8"/>
  <c r="J9"/>
  <c r="K9"/>
  <c r="L9"/>
  <c r="J10"/>
  <c r="K10"/>
  <c r="L10"/>
  <c r="J11"/>
  <c r="K11"/>
  <c r="L11"/>
  <c r="J12"/>
  <c r="K12"/>
  <c r="L12"/>
  <c r="J13"/>
  <c r="K13"/>
  <c r="L13"/>
  <c r="J14"/>
  <c r="K14"/>
  <c r="L14"/>
  <c r="J15"/>
  <c r="K15"/>
  <c r="L15"/>
  <c r="J16"/>
  <c r="K16"/>
  <c r="L16"/>
  <c r="J17"/>
  <c r="K17"/>
  <c r="L17"/>
  <c r="J18"/>
  <c r="K18"/>
  <c r="L18"/>
  <c r="J19"/>
  <c r="K19"/>
  <c r="L19"/>
  <c r="J20"/>
  <c r="K20"/>
  <c r="L20"/>
  <c r="J21"/>
  <c r="K21"/>
  <c r="L21"/>
  <c r="J22"/>
  <c r="K22"/>
  <c r="L22"/>
  <c r="J23"/>
  <c r="K23"/>
  <c r="L23"/>
  <c r="J24"/>
  <c r="K24"/>
  <c r="L24"/>
  <c r="J25"/>
  <c r="K25"/>
  <c r="L25"/>
  <c r="J26"/>
  <c r="K26"/>
  <c r="L26"/>
  <c r="J27"/>
  <c r="K27"/>
  <c r="L27"/>
  <c r="J28"/>
  <c r="K28"/>
  <c r="L28"/>
  <c r="J29"/>
  <c r="K29"/>
  <c r="L29"/>
  <c r="J30"/>
  <c r="K30"/>
  <c r="L30"/>
  <c r="J31"/>
  <c r="K31"/>
  <c r="L31"/>
  <c r="J32"/>
  <c r="K32"/>
  <c r="L32"/>
  <c r="J33"/>
  <c r="K33"/>
  <c r="L33"/>
  <c r="J34"/>
  <c r="K34"/>
  <c r="L34"/>
  <c r="J35"/>
  <c r="K35"/>
  <c r="L35"/>
  <c r="J36"/>
  <c r="K36"/>
  <c r="L36"/>
  <c r="J37"/>
  <c r="K37"/>
  <c r="L37"/>
  <c r="J38"/>
  <c r="K38"/>
  <c r="L38"/>
  <c r="J39"/>
  <c r="K39"/>
  <c r="L39"/>
  <c r="J40"/>
  <c r="K40"/>
  <c r="L40"/>
  <c r="J41"/>
  <c r="K41"/>
  <c r="L41"/>
  <c r="J42"/>
  <c r="K42"/>
  <c r="L42"/>
  <c r="J43"/>
  <c r="K43"/>
  <c r="L43"/>
  <c r="J44"/>
  <c r="K44"/>
  <c r="L44"/>
  <c r="J45"/>
  <c r="K45"/>
  <c r="L45"/>
  <c r="J46"/>
  <c r="K46"/>
  <c r="L46"/>
  <c r="J47"/>
  <c r="K47"/>
  <c r="L47"/>
  <c r="J48"/>
  <c r="K48"/>
  <c r="L48"/>
  <c r="J49"/>
  <c r="K49"/>
  <c r="L49"/>
  <c r="J50"/>
  <c r="K50"/>
  <c r="L50"/>
  <c r="J51"/>
  <c r="K51"/>
  <c r="L51"/>
  <c r="J52"/>
  <c r="K52"/>
  <c r="L52"/>
  <c r="J53"/>
  <c r="K53"/>
  <c r="L53"/>
  <c r="J54"/>
  <c r="K54"/>
  <c r="L54"/>
  <c r="J55"/>
  <c r="K55"/>
  <c r="L55"/>
  <c r="J56"/>
  <c r="K56"/>
  <c r="L56"/>
  <c r="J57"/>
  <c r="K57"/>
  <c r="L57"/>
  <c r="J58"/>
  <c r="K58"/>
  <c r="L58"/>
  <c r="J59"/>
  <c r="K59"/>
  <c r="L59"/>
  <c r="J60"/>
  <c r="K60"/>
  <c r="L60"/>
  <c r="J61"/>
  <c r="K61"/>
  <c r="L61"/>
  <c r="J62"/>
  <c r="K62"/>
  <c r="L62"/>
  <c r="J63"/>
  <c r="K63"/>
  <c r="L63"/>
  <c r="J64"/>
  <c r="K64"/>
  <c r="L64"/>
  <c r="J65"/>
  <c r="K65"/>
  <c r="L65"/>
  <c r="J66"/>
  <c r="K66"/>
  <c r="L66"/>
  <c r="J67"/>
  <c r="K67"/>
  <c r="L67"/>
  <c r="J68"/>
  <c r="K68"/>
  <c r="L68"/>
  <c r="J69"/>
  <c r="K69"/>
  <c r="L69"/>
  <c r="J70"/>
  <c r="K70"/>
  <c r="L70"/>
  <c r="J71"/>
  <c r="K71"/>
  <c r="L71"/>
  <c r="J72"/>
  <c r="K72"/>
  <c r="L72"/>
  <c r="J73"/>
  <c r="K73"/>
  <c r="L73"/>
  <c r="J74"/>
  <c r="K74"/>
  <c r="L74"/>
  <c r="J75"/>
  <c r="J76"/>
  <c r="K75"/>
  <c r="K76"/>
  <c r="L75"/>
  <c r="L76"/>
  <c r="D10" i="15"/>
  <c r="E10"/>
  <c r="F10"/>
  <c r="G10"/>
  <c r="H10"/>
  <c r="I10"/>
  <c r="J10"/>
  <c r="K10"/>
  <c r="L10"/>
  <c r="M10"/>
  <c r="N10"/>
  <c r="D13"/>
  <c r="E13"/>
  <c r="F13"/>
  <c r="G13"/>
  <c r="H13"/>
  <c r="I13"/>
  <c r="J13"/>
  <c r="K13"/>
  <c r="L13"/>
  <c r="M13"/>
  <c r="N13"/>
  <c r="D19"/>
  <c r="E19"/>
  <c r="F19"/>
  <c r="G19"/>
  <c r="H19"/>
  <c r="I19"/>
  <c r="J19"/>
  <c r="K19"/>
  <c r="L19"/>
  <c r="M19"/>
  <c r="N19"/>
  <c r="D32"/>
  <c r="E32"/>
  <c r="F32"/>
  <c r="G32"/>
  <c r="H32"/>
  <c r="I32"/>
  <c r="J32"/>
  <c r="K32"/>
  <c r="L32"/>
  <c r="M32"/>
  <c r="N32"/>
  <c r="D37"/>
  <c r="E37"/>
  <c r="F37"/>
  <c r="G37"/>
  <c r="H37"/>
  <c r="I37"/>
  <c r="J37"/>
  <c r="K37"/>
  <c r="L37"/>
  <c r="M37"/>
  <c r="N37"/>
  <c r="D42"/>
  <c r="E42"/>
  <c r="F42"/>
  <c r="G42"/>
  <c r="H42"/>
  <c r="I42"/>
  <c r="J42"/>
  <c r="K42"/>
  <c r="L42"/>
  <c r="M42"/>
  <c r="N42"/>
  <c r="D49"/>
  <c r="E49"/>
  <c r="F49"/>
  <c r="G49"/>
  <c r="H49"/>
  <c r="I49"/>
  <c r="J49"/>
  <c r="K49"/>
  <c r="L49"/>
  <c r="M49"/>
  <c r="N49"/>
  <c r="D59"/>
  <c r="E59"/>
  <c r="F59"/>
  <c r="G59"/>
  <c r="H59"/>
  <c r="I59"/>
  <c r="J59"/>
  <c r="K59"/>
  <c r="L59"/>
  <c r="M59"/>
  <c r="N59"/>
  <c r="D64"/>
  <c r="E64"/>
  <c r="F64"/>
  <c r="G64"/>
  <c r="H64"/>
  <c r="I64"/>
  <c r="J64"/>
  <c r="K64"/>
  <c r="L64"/>
  <c r="M64"/>
  <c r="N64"/>
  <c r="D70"/>
  <c r="E70"/>
  <c r="F70"/>
  <c r="G70"/>
  <c r="H70"/>
  <c r="I70"/>
  <c r="J70"/>
  <c r="K70"/>
  <c r="L70"/>
  <c r="M70"/>
  <c r="N70"/>
  <c r="B6" i="12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B48"/>
  <c r="C48"/>
  <c r="B49"/>
  <c r="C49"/>
  <c r="B50"/>
  <c r="C50"/>
  <c r="B51"/>
  <c r="C51"/>
  <c r="B52"/>
  <c r="C52"/>
  <c r="B53"/>
  <c r="C53"/>
  <c r="B54"/>
  <c r="C54"/>
  <c r="B55"/>
  <c r="C55"/>
  <c r="B56"/>
  <c r="C56"/>
  <c r="B57"/>
  <c r="C57"/>
  <c r="B58"/>
  <c r="C58"/>
  <c r="B59"/>
  <c r="C59"/>
  <c r="B60"/>
  <c r="C60"/>
  <c r="B61"/>
  <c r="C61"/>
  <c r="B62"/>
  <c r="C62"/>
  <c r="B63"/>
  <c r="C63"/>
  <c r="B64"/>
  <c r="C64"/>
  <c r="B65"/>
  <c r="C65"/>
  <c r="B66"/>
  <c r="C66"/>
  <c r="B67"/>
  <c r="C67"/>
  <c r="B68"/>
  <c r="C68"/>
  <c r="B69"/>
  <c r="C69"/>
  <c r="B70"/>
  <c r="C70"/>
  <c r="B71"/>
  <c r="C71"/>
  <c r="O31" i="15"/>
  <c r="O30"/>
  <c r="O29"/>
  <c r="N31" i="2"/>
  <c r="N30"/>
  <c r="N29"/>
  <c r="M31"/>
  <c r="M30"/>
  <c r="M29"/>
  <c r="L31"/>
  <c r="L30"/>
  <c r="L29"/>
  <c r="K31"/>
  <c r="K30"/>
  <c r="K29"/>
  <c r="J31"/>
  <c r="J30"/>
  <c r="J29"/>
  <c r="I31"/>
  <c r="I30"/>
  <c r="I29"/>
  <c r="H31"/>
  <c r="H30"/>
  <c r="H29"/>
  <c r="G31"/>
  <c r="G30"/>
  <c r="G29"/>
  <c r="F31"/>
  <c r="F30"/>
  <c r="F29"/>
  <c r="E31"/>
  <c r="E30"/>
  <c r="E29"/>
  <c r="D31"/>
  <c r="D30"/>
  <c r="D29"/>
  <c r="C31"/>
  <c r="C30"/>
  <c r="C29"/>
  <c r="B70"/>
  <c r="B97" s="1"/>
  <c r="B64"/>
  <c r="B96" s="1"/>
  <c r="B59"/>
  <c r="B95" s="1"/>
  <c r="B49"/>
  <c r="B94" s="1"/>
  <c r="B42"/>
  <c r="B93" s="1"/>
  <c r="B37"/>
  <c r="B92" s="1"/>
  <c r="B34"/>
  <c r="B35"/>
  <c r="B36"/>
  <c r="B32"/>
  <c r="B91" s="1"/>
  <c r="B29"/>
  <c r="B30"/>
  <c r="B31"/>
  <c r="B19"/>
  <c r="B90" s="1"/>
  <c r="B13"/>
  <c r="B89" s="1"/>
  <c r="B12"/>
  <c r="B3"/>
  <c r="B86" s="1"/>
  <c r="C19" i="15"/>
  <c r="B5"/>
  <c r="B6"/>
  <c r="B7"/>
  <c r="B8"/>
  <c r="B9"/>
  <c r="B4"/>
  <c r="B77"/>
  <c r="B76"/>
  <c r="B72"/>
  <c r="B73"/>
  <c r="B74"/>
  <c r="B75"/>
  <c r="B71"/>
  <c r="B70"/>
  <c r="B97"/>
  <c r="B66"/>
  <c r="B67"/>
  <c r="B68"/>
  <c r="B69"/>
  <c r="B65"/>
  <c r="B64"/>
  <c r="B96" s="1"/>
  <c r="B61"/>
  <c r="B62"/>
  <c r="B63"/>
  <c r="B60"/>
  <c r="B59"/>
  <c r="B95" s="1"/>
  <c r="B51"/>
  <c r="B52"/>
  <c r="B53"/>
  <c r="B54"/>
  <c r="B55"/>
  <c r="B56"/>
  <c r="B57"/>
  <c r="B58"/>
  <c r="B50"/>
  <c r="B49"/>
  <c r="B94" s="1"/>
  <c r="B44"/>
  <c r="B45"/>
  <c r="B46"/>
  <c r="B47"/>
  <c r="B48"/>
  <c r="B43"/>
  <c r="B42"/>
  <c r="B93" s="1"/>
  <c r="B39"/>
  <c r="B40"/>
  <c r="B41"/>
  <c r="B37"/>
  <c r="B92"/>
  <c r="B38"/>
  <c r="B34"/>
  <c r="B35"/>
  <c r="B36"/>
  <c r="B33"/>
  <c r="B21"/>
  <c r="B22"/>
  <c r="B23"/>
  <c r="B24"/>
  <c r="B25"/>
  <c r="B26"/>
  <c r="B27"/>
  <c r="B28"/>
  <c r="B29"/>
  <c r="B30"/>
  <c r="B31"/>
  <c r="B20"/>
  <c r="B15"/>
  <c r="B16"/>
  <c r="B17"/>
  <c r="B18"/>
  <c r="B14"/>
  <c r="B32"/>
  <c r="B91"/>
  <c r="B19"/>
  <c r="B90"/>
  <c r="B13"/>
  <c r="B89"/>
  <c r="B3"/>
  <c r="B86"/>
  <c r="B192" i="16"/>
  <c r="B191"/>
  <c r="B190"/>
  <c r="B189"/>
  <c r="B188"/>
  <c r="B187"/>
  <c r="B186"/>
  <c r="B185"/>
  <c r="B184"/>
  <c r="B181"/>
  <c r="B176"/>
  <c r="B175"/>
  <c r="B174"/>
  <c r="B173"/>
  <c r="B172"/>
  <c r="B171"/>
  <c r="B170"/>
  <c r="B169"/>
  <c r="B168"/>
  <c r="B165"/>
  <c r="B160"/>
  <c r="B159"/>
  <c r="B158"/>
  <c r="B157"/>
  <c r="B156"/>
  <c r="B155"/>
  <c r="B154"/>
  <c r="B153"/>
  <c r="B152"/>
  <c r="B149"/>
  <c r="B144"/>
  <c r="B143"/>
  <c r="B142"/>
  <c r="B141"/>
  <c r="B140"/>
  <c r="B139"/>
  <c r="B138"/>
  <c r="B137"/>
  <c r="B136"/>
  <c r="B133"/>
  <c r="B128"/>
  <c r="B127"/>
  <c r="B126"/>
  <c r="B125"/>
  <c r="B124"/>
  <c r="B123"/>
  <c r="B122"/>
  <c r="B121"/>
  <c r="B120"/>
  <c r="B117"/>
  <c r="B112"/>
  <c r="B111"/>
  <c r="B110"/>
  <c r="B109"/>
  <c r="B108"/>
  <c r="B107"/>
  <c r="B106"/>
  <c r="B105"/>
  <c r="B104"/>
  <c r="B101"/>
  <c r="B96"/>
  <c r="B95"/>
  <c r="B94"/>
  <c r="B93"/>
  <c r="B92"/>
  <c r="B91"/>
  <c r="B90"/>
  <c r="B89"/>
  <c r="B88"/>
  <c r="B85"/>
  <c r="B80"/>
  <c r="B79"/>
  <c r="B78"/>
  <c r="B77"/>
  <c r="B76"/>
  <c r="B75"/>
  <c r="B74"/>
  <c r="B73"/>
  <c r="B72"/>
  <c r="B69"/>
  <c r="B64"/>
  <c r="B63"/>
  <c r="B62"/>
  <c r="B61"/>
  <c r="B60"/>
  <c r="B59"/>
  <c r="B58"/>
  <c r="B57"/>
  <c r="B56"/>
  <c r="B53"/>
  <c r="B48"/>
  <c r="B47"/>
  <c r="B46"/>
  <c r="B45"/>
  <c r="B44"/>
  <c r="B43"/>
  <c r="B42"/>
  <c r="B41"/>
  <c r="B40"/>
  <c r="B37"/>
  <c r="B32"/>
  <c r="B31"/>
  <c r="B30"/>
  <c r="B29"/>
  <c r="B28"/>
  <c r="B27"/>
  <c r="B26"/>
  <c r="B25"/>
  <c r="B24"/>
  <c r="B21"/>
  <c r="B16"/>
  <c r="B15"/>
  <c r="B14"/>
  <c r="B13"/>
  <c r="B12"/>
  <c r="B11"/>
  <c r="B10"/>
  <c r="B9"/>
  <c r="B8"/>
  <c r="B5"/>
  <c r="G45" i="23"/>
  <c r="V7"/>
  <c r="I7"/>
  <c r="B7"/>
  <c r="I6"/>
  <c r="J45"/>
  <c r="K45"/>
  <c r="L45"/>
  <c r="M45"/>
  <c r="N45"/>
  <c r="O45"/>
  <c r="P45"/>
  <c r="Q45"/>
  <c r="R45"/>
  <c r="S45"/>
  <c r="T45"/>
  <c r="U45"/>
  <c r="I10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6"/>
  <c r="E26" i="24"/>
  <c r="Q25"/>
  <c r="E19"/>
  <c r="Q18"/>
  <c r="E12"/>
  <c r="F8"/>
  <c r="F12"/>
  <c r="Q11"/>
  <c r="Q24"/>
  <c r="Q17"/>
  <c r="Q23"/>
  <c r="Q16"/>
  <c r="Q10"/>
  <c r="Q9"/>
  <c r="E8"/>
  <c r="E15"/>
  <c r="E22"/>
  <c r="F22"/>
  <c r="F26"/>
  <c r="F15"/>
  <c r="F19"/>
  <c r="Q46"/>
  <c r="Q45"/>
  <c r="Q44"/>
  <c r="Q40"/>
  <c r="Q39"/>
  <c r="Q38"/>
  <c r="Q37"/>
  <c r="Q36"/>
  <c r="Q20"/>
  <c r="Q13"/>
  <c r="D3"/>
  <c r="I9" i="23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L75" i="5"/>
  <c r="L76"/>
  <c r="K75"/>
  <c r="K76"/>
  <c r="J75"/>
  <c r="J76"/>
  <c r="C75"/>
  <c r="B75"/>
  <c r="L74"/>
  <c r="K74"/>
  <c r="J74"/>
  <c r="C74"/>
  <c r="B74"/>
  <c r="L73"/>
  <c r="K73"/>
  <c r="J73"/>
  <c r="C73"/>
  <c r="B73"/>
  <c r="L72"/>
  <c r="K72"/>
  <c r="J72"/>
  <c r="C72"/>
  <c r="B72"/>
  <c r="L71"/>
  <c r="K71"/>
  <c r="J71"/>
  <c r="C71"/>
  <c r="B71"/>
  <c r="L70"/>
  <c r="K70"/>
  <c r="J70"/>
  <c r="C70"/>
  <c r="B70"/>
  <c r="L69"/>
  <c r="K69"/>
  <c r="J69"/>
  <c r="C69"/>
  <c r="B69"/>
  <c r="L68"/>
  <c r="K68"/>
  <c r="J68"/>
  <c r="C68"/>
  <c r="B68"/>
  <c r="L67"/>
  <c r="K67"/>
  <c r="J67"/>
  <c r="C67"/>
  <c r="B67"/>
  <c r="L66"/>
  <c r="K66"/>
  <c r="J66"/>
  <c r="C66"/>
  <c r="B66"/>
  <c r="L65"/>
  <c r="K65"/>
  <c r="J65"/>
  <c r="C65"/>
  <c r="B65"/>
  <c r="L64"/>
  <c r="K64"/>
  <c r="J64"/>
  <c r="C64"/>
  <c r="B64"/>
  <c r="L63"/>
  <c r="K63"/>
  <c r="J63"/>
  <c r="C63"/>
  <c r="B63"/>
  <c r="L62"/>
  <c r="K62"/>
  <c r="J62"/>
  <c r="C62"/>
  <c r="B62"/>
  <c r="L61"/>
  <c r="K61"/>
  <c r="J61"/>
  <c r="C61"/>
  <c r="B61"/>
  <c r="L60"/>
  <c r="K60"/>
  <c r="J60"/>
  <c r="C60"/>
  <c r="B60"/>
  <c r="L59"/>
  <c r="K59"/>
  <c r="J59"/>
  <c r="C59"/>
  <c r="B59"/>
  <c r="L58"/>
  <c r="K58"/>
  <c r="J58"/>
  <c r="C58"/>
  <c r="B58"/>
  <c r="L57"/>
  <c r="K57"/>
  <c r="J57"/>
  <c r="C57"/>
  <c r="B57"/>
  <c r="L56"/>
  <c r="K56"/>
  <c r="J56"/>
  <c r="C56"/>
  <c r="B56"/>
  <c r="L55"/>
  <c r="K55"/>
  <c r="J55"/>
  <c r="C55"/>
  <c r="B55"/>
  <c r="L54"/>
  <c r="K54"/>
  <c r="J54"/>
  <c r="C54"/>
  <c r="B54"/>
  <c r="L53"/>
  <c r="K53"/>
  <c r="J53"/>
  <c r="C53"/>
  <c r="B53"/>
  <c r="L52"/>
  <c r="K52"/>
  <c r="J52"/>
  <c r="C52"/>
  <c r="B52"/>
  <c r="L51"/>
  <c r="K51"/>
  <c r="J51"/>
  <c r="C51"/>
  <c r="B51"/>
  <c r="L50"/>
  <c r="K50"/>
  <c r="J50"/>
  <c r="C50"/>
  <c r="B50"/>
  <c r="L49"/>
  <c r="K49"/>
  <c r="J49"/>
  <c r="C49"/>
  <c r="B49"/>
  <c r="L48"/>
  <c r="K48"/>
  <c r="J48"/>
  <c r="C48"/>
  <c r="B48"/>
  <c r="L47"/>
  <c r="K47"/>
  <c r="J47"/>
  <c r="C47"/>
  <c r="B47"/>
  <c r="L46"/>
  <c r="K46"/>
  <c r="J46"/>
  <c r="C46"/>
  <c r="B46"/>
  <c r="L45"/>
  <c r="K45"/>
  <c r="J45"/>
  <c r="C45"/>
  <c r="B45"/>
  <c r="L44"/>
  <c r="K44"/>
  <c r="J44"/>
  <c r="C44"/>
  <c r="B44"/>
  <c r="L43"/>
  <c r="K43"/>
  <c r="J43"/>
  <c r="C43"/>
  <c r="B43"/>
  <c r="L42"/>
  <c r="K42"/>
  <c r="J42"/>
  <c r="C42"/>
  <c r="B42"/>
  <c r="L41"/>
  <c r="K41"/>
  <c r="J41"/>
  <c r="C41"/>
  <c r="B41"/>
  <c r="L40"/>
  <c r="K40"/>
  <c r="J40"/>
  <c r="C40"/>
  <c r="B40"/>
  <c r="L39"/>
  <c r="K39"/>
  <c r="J39"/>
  <c r="C39"/>
  <c r="B39"/>
  <c r="L38"/>
  <c r="K38"/>
  <c r="J38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C6"/>
  <c r="B6"/>
  <c r="H2"/>
  <c r="J6" i="13"/>
  <c r="J6" i="12"/>
  <c r="L75" i="13"/>
  <c r="L76"/>
  <c r="K75"/>
  <c r="K76"/>
  <c r="J75"/>
  <c r="J76"/>
  <c r="C75"/>
  <c r="B75"/>
  <c r="L74"/>
  <c r="K74"/>
  <c r="J74"/>
  <c r="C74"/>
  <c r="B74"/>
  <c r="L73"/>
  <c r="K73"/>
  <c r="J73"/>
  <c r="C73"/>
  <c r="B73"/>
  <c r="L72"/>
  <c r="K72"/>
  <c r="J72"/>
  <c r="C72"/>
  <c r="B72"/>
  <c r="L71"/>
  <c r="K71"/>
  <c r="J71"/>
  <c r="C71"/>
  <c r="B71"/>
  <c r="L70"/>
  <c r="K70"/>
  <c r="J70"/>
  <c r="C70"/>
  <c r="B70"/>
  <c r="L69"/>
  <c r="K69"/>
  <c r="J69"/>
  <c r="C69"/>
  <c r="B69"/>
  <c r="L68"/>
  <c r="K68"/>
  <c r="J68"/>
  <c r="C68"/>
  <c r="B68"/>
  <c r="L67"/>
  <c r="K67"/>
  <c r="J67"/>
  <c r="C67"/>
  <c r="B67"/>
  <c r="L66"/>
  <c r="K66"/>
  <c r="J66"/>
  <c r="C66"/>
  <c r="B66"/>
  <c r="L65"/>
  <c r="K65"/>
  <c r="J65"/>
  <c r="C65"/>
  <c r="B65"/>
  <c r="L64"/>
  <c r="K64"/>
  <c r="J64"/>
  <c r="C64"/>
  <c r="B64"/>
  <c r="L63"/>
  <c r="K63"/>
  <c r="J63"/>
  <c r="C63"/>
  <c r="B63"/>
  <c r="L62"/>
  <c r="K62"/>
  <c r="J62"/>
  <c r="C62"/>
  <c r="B62"/>
  <c r="L61"/>
  <c r="K61"/>
  <c r="J61"/>
  <c r="C61"/>
  <c r="B61"/>
  <c r="L60"/>
  <c r="K60"/>
  <c r="J60"/>
  <c r="C60"/>
  <c r="B60"/>
  <c r="L59"/>
  <c r="K59"/>
  <c r="J59"/>
  <c r="C59"/>
  <c r="B59"/>
  <c r="L58"/>
  <c r="K58"/>
  <c r="J58"/>
  <c r="C58"/>
  <c r="B58"/>
  <c r="L57"/>
  <c r="K57"/>
  <c r="J57"/>
  <c r="C57"/>
  <c r="B57"/>
  <c r="L56"/>
  <c r="K56"/>
  <c r="J56"/>
  <c r="C56"/>
  <c r="B56"/>
  <c r="L55"/>
  <c r="K55"/>
  <c r="J55"/>
  <c r="C55"/>
  <c r="B55"/>
  <c r="L54"/>
  <c r="K54"/>
  <c r="J54"/>
  <c r="C54"/>
  <c r="B54"/>
  <c r="L53"/>
  <c r="K53"/>
  <c r="J53"/>
  <c r="C53"/>
  <c r="B53"/>
  <c r="L52"/>
  <c r="K52"/>
  <c r="J52"/>
  <c r="C52"/>
  <c r="B52"/>
  <c r="L51"/>
  <c r="K51"/>
  <c r="J51"/>
  <c r="C51"/>
  <c r="B51"/>
  <c r="L50"/>
  <c r="K50"/>
  <c r="J50"/>
  <c r="C50"/>
  <c r="B50"/>
  <c r="L49"/>
  <c r="K49"/>
  <c r="J49"/>
  <c r="C49"/>
  <c r="B49"/>
  <c r="L48"/>
  <c r="K48"/>
  <c r="J48"/>
  <c r="C48"/>
  <c r="B48"/>
  <c r="L47"/>
  <c r="K47"/>
  <c r="J47"/>
  <c r="C47"/>
  <c r="B47"/>
  <c r="L46"/>
  <c r="K46"/>
  <c r="J46"/>
  <c r="C46"/>
  <c r="B46"/>
  <c r="L45"/>
  <c r="K45"/>
  <c r="J45"/>
  <c r="C45"/>
  <c r="B45"/>
  <c r="L44"/>
  <c r="K44"/>
  <c r="J44"/>
  <c r="C44"/>
  <c r="B44"/>
  <c r="L43"/>
  <c r="K43"/>
  <c r="J43"/>
  <c r="C43"/>
  <c r="B43"/>
  <c r="L42"/>
  <c r="K42"/>
  <c r="J42"/>
  <c r="C42"/>
  <c r="B42"/>
  <c r="L41"/>
  <c r="K41"/>
  <c r="J41"/>
  <c r="C41"/>
  <c r="B41"/>
  <c r="L40"/>
  <c r="K40"/>
  <c r="J40"/>
  <c r="C40"/>
  <c r="B40"/>
  <c r="L39"/>
  <c r="K39"/>
  <c r="J39"/>
  <c r="C39"/>
  <c r="B39"/>
  <c r="L38"/>
  <c r="K38"/>
  <c r="J38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C7"/>
  <c r="B7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C6"/>
  <c r="B6"/>
  <c r="H2"/>
  <c r="L75" i="12"/>
  <c r="L76"/>
  <c r="K75"/>
  <c r="K76"/>
  <c r="J75"/>
  <c r="J76"/>
  <c r="C75"/>
  <c r="B75"/>
  <c r="L74"/>
  <c r="K74"/>
  <c r="J74"/>
  <c r="C74"/>
  <c r="B74"/>
  <c r="L73"/>
  <c r="K73"/>
  <c r="J73"/>
  <c r="C73"/>
  <c r="B73"/>
  <c r="L72"/>
  <c r="K72"/>
  <c r="J72"/>
  <c r="C72"/>
  <c r="B72"/>
  <c r="L71"/>
  <c r="K71"/>
  <c r="J71"/>
  <c r="L70"/>
  <c r="K70"/>
  <c r="J70"/>
  <c r="L69"/>
  <c r="K69"/>
  <c r="J69"/>
  <c r="L68"/>
  <c r="K68"/>
  <c r="J68"/>
  <c r="L67"/>
  <c r="K67"/>
  <c r="J67"/>
  <c r="L66"/>
  <c r="K66"/>
  <c r="J66"/>
  <c r="L65"/>
  <c r="K65"/>
  <c r="J65"/>
  <c r="L64"/>
  <c r="K64"/>
  <c r="J64"/>
  <c r="L63"/>
  <c r="K63"/>
  <c r="J63"/>
  <c r="L62"/>
  <c r="K62"/>
  <c r="J62"/>
  <c r="L61"/>
  <c r="K61"/>
  <c r="J61"/>
  <c r="L60"/>
  <c r="K60"/>
  <c r="J60"/>
  <c r="L59"/>
  <c r="K59"/>
  <c r="J59"/>
  <c r="L58"/>
  <c r="K58"/>
  <c r="J58"/>
  <c r="L57"/>
  <c r="K57"/>
  <c r="J57"/>
  <c r="L56"/>
  <c r="K56"/>
  <c r="J56"/>
  <c r="L55"/>
  <c r="K55"/>
  <c r="J55"/>
  <c r="L54"/>
  <c r="K54"/>
  <c r="J54"/>
  <c r="L53"/>
  <c r="K53"/>
  <c r="J53"/>
  <c r="L52"/>
  <c r="K52"/>
  <c r="J52"/>
  <c r="L51"/>
  <c r="K51"/>
  <c r="J51"/>
  <c r="L50"/>
  <c r="K50"/>
  <c r="J50"/>
  <c r="L49"/>
  <c r="K49"/>
  <c r="J49"/>
  <c r="L48"/>
  <c r="K48"/>
  <c r="J48"/>
  <c r="L47"/>
  <c r="K47"/>
  <c r="J47"/>
  <c r="L46"/>
  <c r="K46"/>
  <c r="J46"/>
  <c r="L45"/>
  <c r="K45"/>
  <c r="J45"/>
  <c r="L44"/>
  <c r="K44"/>
  <c r="J44"/>
  <c r="L43"/>
  <c r="K43"/>
  <c r="J43"/>
  <c r="L42"/>
  <c r="K42"/>
  <c r="J42"/>
  <c r="L41"/>
  <c r="K41"/>
  <c r="J41"/>
  <c r="L40"/>
  <c r="K40"/>
  <c r="J40"/>
  <c r="L39"/>
  <c r="K39"/>
  <c r="J39"/>
  <c r="L38"/>
  <c r="K38"/>
  <c r="J38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6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H2"/>
  <c r="L75" i="11"/>
  <c r="L76"/>
  <c r="K75"/>
  <c r="K76"/>
  <c r="J75"/>
  <c r="J76"/>
  <c r="C75"/>
  <c r="B75"/>
  <c r="L74"/>
  <c r="K74"/>
  <c r="J74"/>
  <c r="C74"/>
  <c r="B74"/>
  <c r="L73"/>
  <c r="K73"/>
  <c r="J73"/>
  <c r="C73"/>
  <c r="B73"/>
  <c r="L72"/>
  <c r="K72"/>
  <c r="J72"/>
  <c r="C72"/>
  <c r="B72"/>
  <c r="L71"/>
  <c r="K71"/>
  <c r="J71"/>
  <c r="C71"/>
  <c r="B71"/>
  <c r="L70"/>
  <c r="K70"/>
  <c r="J70"/>
  <c r="C70"/>
  <c r="B70"/>
  <c r="L69"/>
  <c r="K69"/>
  <c r="J69"/>
  <c r="C69"/>
  <c r="B69"/>
  <c r="L68"/>
  <c r="K68"/>
  <c r="J68"/>
  <c r="C68"/>
  <c r="B68"/>
  <c r="L67"/>
  <c r="K67"/>
  <c r="J67"/>
  <c r="C67"/>
  <c r="B67"/>
  <c r="L66"/>
  <c r="K66"/>
  <c r="J66"/>
  <c r="C66"/>
  <c r="B66"/>
  <c r="L65"/>
  <c r="K65"/>
  <c r="J65"/>
  <c r="C65"/>
  <c r="B65"/>
  <c r="L64"/>
  <c r="K64"/>
  <c r="J64"/>
  <c r="C64"/>
  <c r="B64"/>
  <c r="L63"/>
  <c r="K63"/>
  <c r="J63"/>
  <c r="C63"/>
  <c r="B63"/>
  <c r="L62"/>
  <c r="K62"/>
  <c r="J62"/>
  <c r="C62"/>
  <c r="B62"/>
  <c r="L61"/>
  <c r="K61"/>
  <c r="J61"/>
  <c r="C61"/>
  <c r="B61"/>
  <c r="L60"/>
  <c r="K60"/>
  <c r="J60"/>
  <c r="C60"/>
  <c r="B60"/>
  <c r="L59"/>
  <c r="K59"/>
  <c r="J59"/>
  <c r="C59"/>
  <c r="B59"/>
  <c r="L58"/>
  <c r="K58"/>
  <c r="J58"/>
  <c r="C58"/>
  <c r="B58"/>
  <c r="L57"/>
  <c r="K57"/>
  <c r="J57"/>
  <c r="C57"/>
  <c r="B57"/>
  <c r="L56"/>
  <c r="K56"/>
  <c r="J56"/>
  <c r="C56"/>
  <c r="B56"/>
  <c r="L55"/>
  <c r="K55"/>
  <c r="J55"/>
  <c r="C55"/>
  <c r="B55"/>
  <c r="L54"/>
  <c r="K54"/>
  <c r="J54"/>
  <c r="C54"/>
  <c r="B54"/>
  <c r="L53"/>
  <c r="K53"/>
  <c r="J53"/>
  <c r="C53"/>
  <c r="B53"/>
  <c r="L52"/>
  <c r="K52"/>
  <c r="J52"/>
  <c r="C52"/>
  <c r="B52"/>
  <c r="L51"/>
  <c r="K51"/>
  <c r="J51"/>
  <c r="C51"/>
  <c r="B51"/>
  <c r="L50"/>
  <c r="K50"/>
  <c r="J50"/>
  <c r="C50"/>
  <c r="B50"/>
  <c r="L49"/>
  <c r="K49"/>
  <c r="J49"/>
  <c r="C49"/>
  <c r="B49"/>
  <c r="L48"/>
  <c r="K48"/>
  <c r="J48"/>
  <c r="C48"/>
  <c r="B48"/>
  <c r="L47"/>
  <c r="K47"/>
  <c r="J47"/>
  <c r="C47"/>
  <c r="B47"/>
  <c r="L46"/>
  <c r="K46"/>
  <c r="J46"/>
  <c r="C46"/>
  <c r="B46"/>
  <c r="L45"/>
  <c r="K45"/>
  <c r="J45"/>
  <c r="C45"/>
  <c r="B45"/>
  <c r="L44"/>
  <c r="K44"/>
  <c r="J44"/>
  <c r="C44"/>
  <c r="B44"/>
  <c r="L43"/>
  <c r="K43"/>
  <c r="J43"/>
  <c r="C43"/>
  <c r="B43"/>
  <c r="L42"/>
  <c r="K42"/>
  <c r="J42"/>
  <c r="C42"/>
  <c r="B42"/>
  <c r="L41"/>
  <c r="K41"/>
  <c r="J41"/>
  <c r="C41"/>
  <c r="B41"/>
  <c r="L40"/>
  <c r="K40"/>
  <c r="J40"/>
  <c r="C40"/>
  <c r="B40"/>
  <c r="L39"/>
  <c r="K39"/>
  <c r="J39"/>
  <c r="C39"/>
  <c r="B39"/>
  <c r="L38"/>
  <c r="K38"/>
  <c r="J38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C6"/>
  <c r="B6"/>
  <c r="H2"/>
  <c r="L75" i="10"/>
  <c r="L76"/>
  <c r="K75"/>
  <c r="K76"/>
  <c r="J75"/>
  <c r="J76"/>
  <c r="C75"/>
  <c r="B75"/>
  <c r="L74"/>
  <c r="K74"/>
  <c r="J74"/>
  <c r="C74"/>
  <c r="B74"/>
  <c r="L73"/>
  <c r="K73"/>
  <c r="J73"/>
  <c r="C73"/>
  <c r="B73"/>
  <c r="L72"/>
  <c r="K72"/>
  <c r="J72"/>
  <c r="C72"/>
  <c r="B72"/>
  <c r="L71"/>
  <c r="K71"/>
  <c r="J71"/>
  <c r="C71"/>
  <c r="B71"/>
  <c r="L70"/>
  <c r="K70"/>
  <c r="J70"/>
  <c r="C70"/>
  <c r="B70"/>
  <c r="L69"/>
  <c r="K69"/>
  <c r="J69"/>
  <c r="C69"/>
  <c r="B69"/>
  <c r="L68"/>
  <c r="K68"/>
  <c r="J68"/>
  <c r="C68"/>
  <c r="B68"/>
  <c r="L67"/>
  <c r="K67"/>
  <c r="J67"/>
  <c r="C67"/>
  <c r="B67"/>
  <c r="L66"/>
  <c r="K66"/>
  <c r="J66"/>
  <c r="C66"/>
  <c r="B66"/>
  <c r="L65"/>
  <c r="K65"/>
  <c r="J65"/>
  <c r="C65"/>
  <c r="B65"/>
  <c r="L64"/>
  <c r="K64"/>
  <c r="J64"/>
  <c r="C64"/>
  <c r="B64"/>
  <c r="L63"/>
  <c r="K63"/>
  <c r="J63"/>
  <c r="C63"/>
  <c r="B63"/>
  <c r="L62"/>
  <c r="K62"/>
  <c r="J62"/>
  <c r="C62"/>
  <c r="B62"/>
  <c r="L61"/>
  <c r="K61"/>
  <c r="J61"/>
  <c r="C61"/>
  <c r="B61"/>
  <c r="L60"/>
  <c r="K60"/>
  <c r="J60"/>
  <c r="C60"/>
  <c r="B60"/>
  <c r="L59"/>
  <c r="K59"/>
  <c r="J59"/>
  <c r="C59"/>
  <c r="B59"/>
  <c r="L58"/>
  <c r="K58"/>
  <c r="J58"/>
  <c r="C58"/>
  <c r="B58"/>
  <c r="L57"/>
  <c r="K57"/>
  <c r="J57"/>
  <c r="C57"/>
  <c r="B57"/>
  <c r="L56"/>
  <c r="K56"/>
  <c r="J56"/>
  <c r="C56"/>
  <c r="B56"/>
  <c r="L55"/>
  <c r="K55"/>
  <c r="J55"/>
  <c r="C55"/>
  <c r="B55"/>
  <c r="L54"/>
  <c r="K54"/>
  <c r="J54"/>
  <c r="C54"/>
  <c r="B54"/>
  <c r="L53"/>
  <c r="K53"/>
  <c r="J53"/>
  <c r="C53"/>
  <c r="B53"/>
  <c r="L52"/>
  <c r="K52"/>
  <c r="J52"/>
  <c r="C52"/>
  <c r="B52"/>
  <c r="L51"/>
  <c r="K51"/>
  <c r="J51"/>
  <c r="C51"/>
  <c r="B51"/>
  <c r="L50"/>
  <c r="K50"/>
  <c r="J50"/>
  <c r="C50"/>
  <c r="B50"/>
  <c r="L49"/>
  <c r="K49"/>
  <c r="J49"/>
  <c r="C49"/>
  <c r="B49"/>
  <c r="L48"/>
  <c r="K48"/>
  <c r="J48"/>
  <c r="C48"/>
  <c r="B48"/>
  <c r="L47"/>
  <c r="K47"/>
  <c r="J47"/>
  <c r="C47"/>
  <c r="B47"/>
  <c r="L46"/>
  <c r="K46"/>
  <c r="J46"/>
  <c r="C46"/>
  <c r="B46"/>
  <c r="L45"/>
  <c r="K45"/>
  <c r="J45"/>
  <c r="C45"/>
  <c r="B45"/>
  <c r="L44"/>
  <c r="K44"/>
  <c r="J44"/>
  <c r="C44"/>
  <c r="B44"/>
  <c r="L43"/>
  <c r="K43"/>
  <c r="J43"/>
  <c r="C43"/>
  <c r="B43"/>
  <c r="L42"/>
  <c r="K42"/>
  <c r="J42"/>
  <c r="C42"/>
  <c r="B42"/>
  <c r="L41"/>
  <c r="K41"/>
  <c r="J41"/>
  <c r="C41"/>
  <c r="B41"/>
  <c r="L40"/>
  <c r="K40"/>
  <c r="J40"/>
  <c r="C40"/>
  <c r="B40"/>
  <c r="L39"/>
  <c r="K39"/>
  <c r="J39"/>
  <c r="C39"/>
  <c r="B39"/>
  <c r="L38"/>
  <c r="K38"/>
  <c r="J38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C6"/>
  <c r="B6"/>
  <c r="H2"/>
  <c r="L75" i="9"/>
  <c r="L76"/>
  <c r="K75"/>
  <c r="K76"/>
  <c r="J75"/>
  <c r="J76"/>
  <c r="C75"/>
  <c r="B75"/>
  <c r="L74"/>
  <c r="K74"/>
  <c r="J74"/>
  <c r="C74"/>
  <c r="B74"/>
  <c r="L73"/>
  <c r="K73"/>
  <c r="J73"/>
  <c r="C73"/>
  <c r="B73"/>
  <c r="L72"/>
  <c r="K72"/>
  <c r="J72"/>
  <c r="C72"/>
  <c r="B72"/>
  <c r="L71"/>
  <c r="K71"/>
  <c r="J71"/>
  <c r="C71"/>
  <c r="B71"/>
  <c r="L70"/>
  <c r="K70"/>
  <c r="J70"/>
  <c r="C70"/>
  <c r="B70"/>
  <c r="L69"/>
  <c r="K69"/>
  <c r="J69"/>
  <c r="C69"/>
  <c r="B69"/>
  <c r="L68"/>
  <c r="K68"/>
  <c r="J68"/>
  <c r="C68"/>
  <c r="B68"/>
  <c r="L67"/>
  <c r="K67"/>
  <c r="J67"/>
  <c r="C67"/>
  <c r="B67"/>
  <c r="L66"/>
  <c r="K66"/>
  <c r="J66"/>
  <c r="C66"/>
  <c r="B66"/>
  <c r="L65"/>
  <c r="K65"/>
  <c r="J65"/>
  <c r="C65"/>
  <c r="B65"/>
  <c r="L64"/>
  <c r="K64"/>
  <c r="J64"/>
  <c r="C64"/>
  <c r="B64"/>
  <c r="L63"/>
  <c r="K63"/>
  <c r="J63"/>
  <c r="C63"/>
  <c r="B63"/>
  <c r="L62"/>
  <c r="K62"/>
  <c r="J62"/>
  <c r="C62"/>
  <c r="B62"/>
  <c r="L61"/>
  <c r="K61"/>
  <c r="J61"/>
  <c r="C61"/>
  <c r="B61"/>
  <c r="L60"/>
  <c r="K60"/>
  <c r="J60"/>
  <c r="C60"/>
  <c r="B60"/>
  <c r="L59"/>
  <c r="K59"/>
  <c r="J59"/>
  <c r="C59"/>
  <c r="B59"/>
  <c r="L58"/>
  <c r="K58"/>
  <c r="J58"/>
  <c r="C58"/>
  <c r="B58"/>
  <c r="L57"/>
  <c r="K57"/>
  <c r="J57"/>
  <c r="C57"/>
  <c r="B57"/>
  <c r="L56"/>
  <c r="K56"/>
  <c r="J56"/>
  <c r="C56"/>
  <c r="B56"/>
  <c r="L55"/>
  <c r="K55"/>
  <c r="J55"/>
  <c r="C55"/>
  <c r="B55"/>
  <c r="L54"/>
  <c r="K54"/>
  <c r="J54"/>
  <c r="C54"/>
  <c r="B54"/>
  <c r="L53"/>
  <c r="K53"/>
  <c r="J53"/>
  <c r="C53"/>
  <c r="B53"/>
  <c r="L52"/>
  <c r="K52"/>
  <c r="J52"/>
  <c r="C52"/>
  <c r="B52"/>
  <c r="L51"/>
  <c r="K51"/>
  <c r="J51"/>
  <c r="C51"/>
  <c r="B51"/>
  <c r="L50"/>
  <c r="K50"/>
  <c r="J50"/>
  <c r="C50"/>
  <c r="B50"/>
  <c r="L49"/>
  <c r="K49"/>
  <c r="J49"/>
  <c r="C49"/>
  <c r="B49"/>
  <c r="L48"/>
  <c r="K48"/>
  <c r="J48"/>
  <c r="C48"/>
  <c r="B48"/>
  <c r="L47"/>
  <c r="K47"/>
  <c r="J47"/>
  <c r="C47"/>
  <c r="B47"/>
  <c r="L46"/>
  <c r="K46"/>
  <c r="J46"/>
  <c r="C46"/>
  <c r="B46"/>
  <c r="L45"/>
  <c r="K45"/>
  <c r="J45"/>
  <c r="C45"/>
  <c r="B45"/>
  <c r="L44"/>
  <c r="K44"/>
  <c r="J44"/>
  <c r="C44"/>
  <c r="B44"/>
  <c r="L43"/>
  <c r="K43"/>
  <c r="J43"/>
  <c r="C43"/>
  <c r="B43"/>
  <c r="L42"/>
  <c r="K42"/>
  <c r="J42"/>
  <c r="C42"/>
  <c r="B42"/>
  <c r="L41"/>
  <c r="K41"/>
  <c r="J41"/>
  <c r="C41"/>
  <c r="B41"/>
  <c r="L40"/>
  <c r="K40"/>
  <c r="J40"/>
  <c r="C40"/>
  <c r="B40"/>
  <c r="L39"/>
  <c r="K39"/>
  <c r="J39"/>
  <c r="C39"/>
  <c r="B39"/>
  <c r="L38"/>
  <c r="K38"/>
  <c r="J38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C6"/>
  <c r="B6"/>
  <c r="H2"/>
  <c r="L75" i="8"/>
  <c r="L76"/>
  <c r="K75"/>
  <c r="K76"/>
  <c r="J75"/>
  <c r="J76"/>
  <c r="C75"/>
  <c r="B75"/>
  <c r="L74"/>
  <c r="K74"/>
  <c r="J74"/>
  <c r="C74"/>
  <c r="B74"/>
  <c r="L73"/>
  <c r="K73"/>
  <c r="J73"/>
  <c r="C73"/>
  <c r="B73"/>
  <c r="L72"/>
  <c r="K72"/>
  <c r="J72"/>
  <c r="C72"/>
  <c r="B72"/>
  <c r="L71"/>
  <c r="K71"/>
  <c r="J71"/>
  <c r="C71"/>
  <c r="B71"/>
  <c r="L70"/>
  <c r="K70"/>
  <c r="J70"/>
  <c r="C70"/>
  <c r="B70"/>
  <c r="L69"/>
  <c r="K69"/>
  <c r="J69"/>
  <c r="C69"/>
  <c r="B69"/>
  <c r="L68"/>
  <c r="K68"/>
  <c r="J68"/>
  <c r="C68"/>
  <c r="B68"/>
  <c r="L67"/>
  <c r="K67"/>
  <c r="J67"/>
  <c r="C67"/>
  <c r="B67"/>
  <c r="L66"/>
  <c r="K66"/>
  <c r="J66"/>
  <c r="C66"/>
  <c r="B66"/>
  <c r="L65"/>
  <c r="K65"/>
  <c r="J65"/>
  <c r="C65"/>
  <c r="B65"/>
  <c r="L64"/>
  <c r="K64"/>
  <c r="J64"/>
  <c r="C64"/>
  <c r="B64"/>
  <c r="L63"/>
  <c r="K63"/>
  <c r="J63"/>
  <c r="C63"/>
  <c r="B63"/>
  <c r="L62"/>
  <c r="K62"/>
  <c r="J62"/>
  <c r="C62"/>
  <c r="B62"/>
  <c r="L61"/>
  <c r="K61"/>
  <c r="J61"/>
  <c r="C61"/>
  <c r="B61"/>
  <c r="L60"/>
  <c r="K60"/>
  <c r="J60"/>
  <c r="C60"/>
  <c r="B60"/>
  <c r="L59"/>
  <c r="K59"/>
  <c r="J59"/>
  <c r="C59"/>
  <c r="B59"/>
  <c r="L58"/>
  <c r="K58"/>
  <c r="J58"/>
  <c r="C58"/>
  <c r="B58"/>
  <c r="L57"/>
  <c r="K57"/>
  <c r="J57"/>
  <c r="C57"/>
  <c r="B57"/>
  <c r="L56"/>
  <c r="K56"/>
  <c r="J56"/>
  <c r="C56"/>
  <c r="B56"/>
  <c r="L55"/>
  <c r="K55"/>
  <c r="J55"/>
  <c r="C55"/>
  <c r="B55"/>
  <c r="L54"/>
  <c r="K54"/>
  <c r="J54"/>
  <c r="C54"/>
  <c r="B54"/>
  <c r="L53"/>
  <c r="K53"/>
  <c r="J53"/>
  <c r="C53"/>
  <c r="B53"/>
  <c r="L52"/>
  <c r="K52"/>
  <c r="J52"/>
  <c r="C52"/>
  <c r="B52"/>
  <c r="L51"/>
  <c r="K51"/>
  <c r="J51"/>
  <c r="C51"/>
  <c r="B51"/>
  <c r="L50"/>
  <c r="K50"/>
  <c r="J50"/>
  <c r="C50"/>
  <c r="B50"/>
  <c r="L49"/>
  <c r="K49"/>
  <c r="J49"/>
  <c r="C49"/>
  <c r="B49"/>
  <c r="L48"/>
  <c r="K48"/>
  <c r="J48"/>
  <c r="C48"/>
  <c r="B48"/>
  <c r="L47"/>
  <c r="K47"/>
  <c r="J47"/>
  <c r="C47"/>
  <c r="B47"/>
  <c r="L46"/>
  <c r="K46"/>
  <c r="J46"/>
  <c r="C46"/>
  <c r="B46"/>
  <c r="L45"/>
  <c r="K45"/>
  <c r="J45"/>
  <c r="C45"/>
  <c r="B45"/>
  <c r="L44"/>
  <c r="K44"/>
  <c r="J44"/>
  <c r="C44"/>
  <c r="B44"/>
  <c r="L43"/>
  <c r="K43"/>
  <c r="J43"/>
  <c r="C43"/>
  <c r="B43"/>
  <c r="L42"/>
  <c r="K42"/>
  <c r="J42"/>
  <c r="C42"/>
  <c r="B42"/>
  <c r="L41"/>
  <c r="K41"/>
  <c r="J41"/>
  <c r="C41"/>
  <c r="B41"/>
  <c r="L40"/>
  <c r="K40"/>
  <c r="J40"/>
  <c r="C40"/>
  <c r="B40"/>
  <c r="L39"/>
  <c r="K39"/>
  <c r="J39"/>
  <c r="C39"/>
  <c r="B39"/>
  <c r="L38"/>
  <c r="K38"/>
  <c r="J38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C6"/>
  <c r="B6"/>
  <c r="H2"/>
  <c r="L75" i="7"/>
  <c r="L76"/>
  <c r="K75"/>
  <c r="K76"/>
  <c r="J75"/>
  <c r="J76"/>
  <c r="C75"/>
  <c r="B75"/>
  <c r="L74"/>
  <c r="K74"/>
  <c r="J74"/>
  <c r="C74"/>
  <c r="B74"/>
  <c r="L73"/>
  <c r="K73"/>
  <c r="J73"/>
  <c r="C73"/>
  <c r="B73"/>
  <c r="L72"/>
  <c r="K72"/>
  <c r="J72"/>
  <c r="C72"/>
  <c r="B72"/>
  <c r="L71"/>
  <c r="K71"/>
  <c r="J71"/>
  <c r="C71"/>
  <c r="B71"/>
  <c r="L70"/>
  <c r="K70"/>
  <c r="J70"/>
  <c r="C70"/>
  <c r="B70"/>
  <c r="L69"/>
  <c r="K69"/>
  <c r="J69"/>
  <c r="C69"/>
  <c r="B69"/>
  <c r="L68"/>
  <c r="K68"/>
  <c r="J68"/>
  <c r="C68"/>
  <c r="B68"/>
  <c r="L67"/>
  <c r="K67"/>
  <c r="J67"/>
  <c r="C67"/>
  <c r="B67"/>
  <c r="L66"/>
  <c r="K66"/>
  <c r="J66"/>
  <c r="C66"/>
  <c r="B66"/>
  <c r="L65"/>
  <c r="K65"/>
  <c r="J65"/>
  <c r="C65"/>
  <c r="B65"/>
  <c r="L64"/>
  <c r="K64"/>
  <c r="J64"/>
  <c r="C64"/>
  <c r="B64"/>
  <c r="L63"/>
  <c r="K63"/>
  <c r="J63"/>
  <c r="C63"/>
  <c r="B63"/>
  <c r="L62"/>
  <c r="K62"/>
  <c r="J62"/>
  <c r="C62"/>
  <c r="B62"/>
  <c r="L61"/>
  <c r="K61"/>
  <c r="J61"/>
  <c r="C61"/>
  <c r="B61"/>
  <c r="L60"/>
  <c r="K60"/>
  <c r="J60"/>
  <c r="C60"/>
  <c r="B60"/>
  <c r="L59"/>
  <c r="K59"/>
  <c r="J59"/>
  <c r="C59"/>
  <c r="B59"/>
  <c r="L58"/>
  <c r="K58"/>
  <c r="J58"/>
  <c r="C58"/>
  <c r="B58"/>
  <c r="L57"/>
  <c r="K57"/>
  <c r="J57"/>
  <c r="C57"/>
  <c r="B57"/>
  <c r="L56"/>
  <c r="K56"/>
  <c r="J56"/>
  <c r="C56"/>
  <c r="B56"/>
  <c r="L55"/>
  <c r="K55"/>
  <c r="J55"/>
  <c r="C55"/>
  <c r="B55"/>
  <c r="L54"/>
  <c r="K54"/>
  <c r="J54"/>
  <c r="C54"/>
  <c r="B54"/>
  <c r="L53"/>
  <c r="K53"/>
  <c r="J53"/>
  <c r="C53"/>
  <c r="B53"/>
  <c r="L52"/>
  <c r="K52"/>
  <c r="J52"/>
  <c r="C52"/>
  <c r="B52"/>
  <c r="L51"/>
  <c r="K51"/>
  <c r="J51"/>
  <c r="C51"/>
  <c r="B51"/>
  <c r="L50"/>
  <c r="K50"/>
  <c r="J50"/>
  <c r="C50"/>
  <c r="B50"/>
  <c r="L49"/>
  <c r="K49"/>
  <c r="J49"/>
  <c r="C49"/>
  <c r="B49"/>
  <c r="L48"/>
  <c r="K48"/>
  <c r="J48"/>
  <c r="C48"/>
  <c r="B48"/>
  <c r="L47"/>
  <c r="K47"/>
  <c r="J47"/>
  <c r="C47"/>
  <c r="B47"/>
  <c r="L46"/>
  <c r="K46"/>
  <c r="J46"/>
  <c r="C46"/>
  <c r="B46"/>
  <c r="L45"/>
  <c r="K45"/>
  <c r="J45"/>
  <c r="C45"/>
  <c r="B45"/>
  <c r="L44"/>
  <c r="K44"/>
  <c r="J44"/>
  <c r="C44"/>
  <c r="B44"/>
  <c r="L43"/>
  <c r="K43"/>
  <c r="J43"/>
  <c r="C43"/>
  <c r="B43"/>
  <c r="L42"/>
  <c r="K42"/>
  <c r="J42"/>
  <c r="C42"/>
  <c r="B42"/>
  <c r="L41"/>
  <c r="K41"/>
  <c r="J41"/>
  <c r="C41"/>
  <c r="B41"/>
  <c r="L40"/>
  <c r="K40"/>
  <c r="J40"/>
  <c r="C40"/>
  <c r="B40"/>
  <c r="L39"/>
  <c r="K39"/>
  <c r="J39"/>
  <c r="C39"/>
  <c r="B39"/>
  <c r="L38"/>
  <c r="K38"/>
  <c r="J38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C6"/>
  <c r="B6"/>
  <c r="H2"/>
  <c r="L75" i="6"/>
  <c r="L76"/>
  <c r="K75"/>
  <c r="K76"/>
  <c r="J75"/>
  <c r="J76"/>
  <c r="C75"/>
  <c r="B75"/>
  <c r="L74"/>
  <c r="K74"/>
  <c r="J74"/>
  <c r="C74"/>
  <c r="B74"/>
  <c r="L73"/>
  <c r="K73"/>
  <c r="J73"/>
  <c r="C73"/>
  <c r="B73"/>
  <c r="L72"/>
  <c r="K72"/>
  <c r="J72"/>
  <c r="C72"/>
  <c r="B72"/>
  <c r="L71"/>
  <c r="K71"/>
  <c r="J71"/>
  <c r="C71"/>
  <c r="B71"/>
  <c r="L70"/>
  <c r="K70"/>
  <c r="J70"/>
  <c r="C70"/>
  <c r="B70"/>
  <c r="L69"/>
  <c r="K69"/>
  <c r="J69"/>
  <c r="C69"/>
  <c r="B69"/>
  <c r="L68"/>
  <c r="K68"/>
  <c r="J68"/>
  <c r="C68"/>
  <c r="B68"/>
  <c r="L67"/>
  <c r="K67"/>
  <c r="J67"/>
  <c r="C67"/>
  <c r="B67"/>
  <c r="L66"/>
  <c r="K66"/>
  <c r="J66"/>
  <c r="C66"/>
  <c r="B66"/>
  <c r="L65"/>
  <c r="K65"/>
  <c r="J65"/>
  <c r="C65"/>
  <c r="B65"/>
  <c r="L64"/>
  <c r="K64"/>
  <c r="J64"/>
  <c r="C64"/>
  <c r="B64"/>
  <c r="L63"/>
  <c r="K63"/>
  <c r="J63"/>
  <c r="C63"/>
  <c r="B63"/>
  <c r="L62"/>
  <c r="K62"/>
  <c r="J62"/>
  <c r="C62"/>
  <c r="B62"/>
  <c r="L61"/>
  <c r="K61"/>
  <c r="J61"/>
  <c r="C61"/>
  <c r="B61"/>
  <c r="L60"/>
  <c r="K60"/>
  <c r="J60"/>
  <c r="C60"/>
  <c r="B60"/>
  <c r="L59"/>
  <c r="K59"/>
  <c r="J59"/>
  <c r="C59"/>
  <c r="B59"/>
  <c r="L58"/>
  <c r="K58"/>
  <c r="J58"/>
  <c r="C58"/>
  <c r="B58"/>
  <c r="L57"/>
  <c r="K57"/>
  <c r="J57"/>
  <c r="C57"/>
  <c r="B57"/>
  <c r="L56"/>
  <c r="K56"/>
  <c r="J56"/>
  <c r="C56"/>
  <c r="B56"/>
  <c r="L55"/>
  <c r="K55"/>
  <c r="J55"/>
  <c r="C55"/>
  <c r="B55"/>
  <c r="L54"/>
  <c r="K54"/>
  <c r="J54"/>
  <c r="C54"/>
  <c r="B54"/>
  <c r="L53"/>
  <c r="K53"/>
  <c r="J53"/>
  <c r="C53"/>
  <c r="B53"/>
  <c r="L52"/>
  <c r="K52"/>
  <c r="J52"/>
  <c r="C52"/>
  <c r="B52"/>
  <c r="L51"/>
  <c r="K51"/>
  <c r="J51"/>
  <c r="C51"/>
  <c r="B51"/>
  <c r="L50"/>
  <c r="K50"/>
  <c r="J50"/>
  <c r="C50"/>
  <c r="B50"/>
  <c r="L49"/>
  <c r="K49"/>
  <c r="J49"/>
  <c r="C49"/>
  <c r="B49"/>
  <c r="L48"/>
  <c r="K48"/>
  <c r="J48"/>
  <c r="C48"/>
  <c r="B48"/>
  <c r="L47"/>
  <c r="K47"/>
  <c r="J47"/>
  <c r="C47"/>
  <c r="B47"/>
  <c r="L46"/>
  <c r="K46"/>
  <c r="J46"/>
  <c r="C46"/>
  <c r="B46"/>
  <c r="L45"/>
  <c r="K45"/>
  <c r="J45"/>
  <c r="C45"/>
  <c r="B45"/>
  <c r="L44"/>
  <c r="K44"/>
  <c r="J44"/>
  <c r="C44"/>
  <c r="B44"/>
  <c r="L43"/>
  <c r="K43"/>
  <c r="J43"/>
  <c r="C43"/>
  <c r="B43"/>
  <c r="L42"/>
  <c r="K42"/>
  <c r="J42"/>
  <c r="C42"/>
  <c r="B42"/>
  <c r="L41"/>
  <c r="K41"/>
  <c r="J41"/>
  <c r="C41"/>
  <c r="B41"/>
  <c r="L40"/>
  <c r="K40"/>
  <c r="J40"/>
  <c r="C40"/>
  <c r="B40"/>
  <c r="L39"/>
  <c r="K39"/>
  <c r="J39"/>
  <c r="C39"/>
  <c r="B39"/>
  <c r="L38"/>
  <c r="K38"/>
  <c r="J38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C6"/>
  <c r="B6"/>
  <c r="H2"/>
  <c r="L75" i="18"/>
  <c r="L76"/>
  <c r="K75"/>
  <c r="K76"/>
  <c r="J75"/>
  <c r="J76"/>
  <c r="C75"/>
  <c r="B75"/>
  <c r="L74"/>
  <c r="K74"/>
  <c r="J74"/>
  <c r="C74"/>
  <c r="B74"/>
  <c r="L73"/>
  <c r="K73"/>
  <c r="J73"/>
  <c r="C73"/>
  <c r="B73"/>
  <c r="L72"/>
  <c r="K72"/>
  <c r="J72"/>
  <c r="C72"/>
  <c r="B72"/>
  <c r="L71"/>
  <c r="K71"/>
  <c r="J71"/>
  <c r="C71"/>
  <c r="B71"/>
  <c r="L70"/>
  <c r="K70"/>
  <c r="J70"/>
  <c r="C70"/>
  <c r="B70"/>
  <c r="L69"/>
  <c r="K69"/>
  <c r="J69"/>
  <c r="C69"/>
  <c r="B69"/>
  <c r="L68"/>
  <c r="K68"/>
  <c r="J68"/>
  <c r="C68"/>
  <c r="B68"/>
  <c r="L67"/>
  <c r="K67"/>
  <c r="J67"/>
  <c r="C67"/>
  <c r="B67"/>
  <c r="L66"/>
  <c r="K66"/>
  <c r="J66"/>
  <c r="C66"/>
  <c r="B66"/>
  <c r="L65"/>
  <c r="K65"/>
  <c r="J65"/>
  <c r="C65"/>
  <c r="B65"/>
  <c r="L64"/>
  <c r="K64"/>
  <c r="J64"/>
  <c r="C64"/>
  <c r="B64"/>
  <c r="L63"/>
  <c r="K63"/>
  <c r="J63"/>
  <c r="C63"/>
  <c r="B63"/>
  <c r="L62"/>
  <c r="K62"/>
  <c r="J62"/>
  <c r="C62"/>
  <c r="B62"/>
  <c r="L61"/>
  <c r="K61"/>
  <c r="J61"/>
  <c r="C61"/>
  <c r="B61"/>
  <c r="L60"/>
  <c r="K60"/>
  <c r="J60"/>
  <c r="C60"/>
  <c r="B60"/>
  <c r="L59"/>
  <c r="K59"/>
  <c r="J59"/>
  <c r="C59"/>
  <c r="B59"/>
  <c r="L58"/>
  <c r="K58"/>
  <c r="J58"/>
  <c r="C58"/>
  <c r="B58"/>
  <c r="L57"/>
  <c r="K57"/>
  <c r="J57"/>
  <c r="C57"/>
  <c r="B57"/>
  <c r="L56"/>
  <c r="K56"/>
  <c r="J56"/>
  <c r="C56"/>
  <c r="B56"/>
  <c r="L55"/>
  <c r="K55"/>
  <c r="J55"/>
  <c r="C55"/>
  <c r="B55"/>
  <c r="L54"/>
  <c r="K54"/>
  <c r="J54"/>
  <c r="C54"/>
  <c r="B54"/>
  <c r="L53"/>
  <c r="K53"/>
  <c r="J53"/>
  <c r="C53"/>
  <c r="B53"/>
  <c r="L52"/>
  <c r="K52"/>
  <c r="J52"/>
  <c r="C52"/>
  <c r="B52"/>
  <c r="L51"/>
  <c r="K51"/>
  <c r="J51"/>
  <c r="C51"/>
  <c r="B51"/>
  <c r="L50"/>
  <c r="K50"/>
  <c r="J50"/>
  <c r="C50"/>
  <c r="B50"/>
  <c r="L49"/>
  <c r="K49"/>
  <c r="J49"/>
  <c r="C49"/>
  <c r="B49"/>
  <c r="L48"/>
  <c r="K48"/>
  <c r="J48"/>
  <c r="C48"/>
  <c r="B48"/>
  <c r="L47"/>
  <c r="K47"/>
  <c r="J47"/>
  <c r="C47"/>
  <c r="B47"/>
  <c r="L46"/>
  <c r="K46"/>
  <c r="J46"/>
  <c r="C46"/>
  <c r="B46"/>
  <c r="L45"/>
  <c r="K45"/>
  <c r="J45"/>
  <c r="C45"/>
  <c r="B45"/>
  <c r="L44"/>
  <c r="K44"/>
  <c r="J44"/>
  <c r="C44"/>
  <c r="B44"/>
  <c r="L43"/>
  <c r="K43"/>
  <c r="J43"/>
  <c r="C43"/>
  <c r="B43"/>
  <c r="L42"/>
  <c r="K42"/>
  <c r="J42"/>
  <c r="C42"/>
  <c r="B42"/>
  <c r="L41"/>
  <c r="K41"/>
  <c r="J41"/>
  <c r="C41"/>
  <c r="B41"/>
  <c r="L40"/>
  <c r="K40"/>
  <c r="J40"/>
  <c r="C40"/>
  <c r="B40"/>
  <c r="L39"/>
  <c r="K39"/>
  <c r="J39"/>
  <c r="C39"/>
  <c r="B39"/>
  <c r="L38"/>
  <c r="K38"/>
  <c r="J38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C6"/>
  <c r="B6"/>
  <c r="H2"/>
  <c r="H2" i="17"/>
  <c r="B6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B48"/>
  <c r="C48"/>
  <c r="B49"/>
  <c r="C49"/>
  <c r="B50"/>
  <c r="C50"/>
  <c r="B51"/>
  <c r="C51"/>
  <c r="B52"/>
  <c r="C52"/>
  <c r="B53"/>
  <c r="C53"/>
  <c r="B54"/>
  <c r="C54"/>
  <c r="B55"/>
  <c r="C55"/>
  <c r="B56"/>
  <c r="C56"/>
  <c r="B57"/>
  <c r="C57"/>
  <c r="B58"/>
  <c r="C58"/>
  <c r="B59"/>
  <c r="C59"/>
  <c r="B60"/>
  <c r="C60"/>
  <c r="B61"/>
  <c r="C61"/>
  <c r="B62"/>
  <c r="C62"/>
  <c r="B63"/>
  <c r="C63"/>
  <c r="B64"/>
  <c r="C64"/>
  <c r="B65"/>
  <c r="C65"/>
  <c r="B66"/>
  <c r="C66"/>
  <c r="B67"/>
  <c r="C67"/>
  <c r="B68"/>
  <c r="C68"/>
  <c r="B69"/>
  <c r="C69"/>
  <c r="B70"/>
  <c r="C70"/>
  <c r="B71"/>
  <c r="C71"/>
  <c r="B72"/>
  <c r="C72"/>
  <c r="B73"/>
  <c r="C73"/>
  <c r="B74"/>
  <c r="C74"/>
  <c r="B75"/>
  <c r="C75"/>
  <c r="H2" i="3"/>
  <c r="E3" i="23"/>
  <c r="B75" i="3"/>
  <c r="C75"/>
  <c r="N109" i="2"/>
  <c r="M109"/>
  <c r="L109"/>
  <c r="K109"/>
  <c r="J109"/>
  <c r="I109"/>
  <c r="H109"/>
  <c r="G109"/>
  <c r="F109"/>
  <c r="E109"/>
  <c r="D109"/>
  <c r="N108"/>
  <c r="M108"/>
  <c r="L108"/>
  <c r="K108"/>
  <c r="J108"/>
  <c r="I108"/>
  <c r="H108"/>
  <c r="G108"/>
  <c r="F108"/>
  <c r="E108"/>
  <c r="C108"/>
  <c r="D108"/>
  <c r="C110"/>
  <c r="N110"/>
  <c r="M110"/>
  <c r="L110"/>
  <c r="K110"/>
  <c r="J110"/>
  <c r="I110"/>
  <c r="H110"/>
  <c r="G110"/>
  <c r="F110"/>
  <c r="E110"/>
  <c r="D110"/>
  <c r="E105"/>
  <c r="N104"/>
  <c r="M104"/>
  <c r="L104"/>
  <c r="K104"/>
  <c r="J104"/>
  <c r="I104"/>
  <c r="H104"/>
  <c r="G104"/>
  <c r="F104"/>
  <c r="E104"/>
  <c r="D105"/>
  <c r="C105"/>
  <c r="L6" i="3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D104" i="2"/>
  <c r="C104"/>
  <c r="K2" i="25"/>
  <c r="C2" i="16"/>
  <c r="I2" i="15"/>
  <c r="I2" i="2"/>
  <c r="D107"/>
  <c r="E107"/>
  <c r="F107"/>
  <c r="G107"/>
  <c r="H107"/>
  <c r="I107"/>
  <c r="J107"/>
  <c r="K107"/>
  <c r="L107"/>
  <c r="M107"/>
  <c r="N107"/>
  <c r="C107"/>
  <c r="B6" i="3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B47"/>
  <c r="C47"/>
  <c r="B48"/>
  <c r="C48"/>
  <c r="B49"/>
  <c r="C49"/>
  <c r="B50"/>
  <c r="C50"/>
  <c r="B51"/>
  <c r="C51"/>
  <c r="B52"/>
  <c r="C52"/>
  <c r="B53"/>
  <c r="C53"/>
  <c r="B54"/>
  <c r="C54"/>
  <c r="B55"/>
  <c r="C55"/>
  <c r="B56"/>
  <c r="C56"/>
  <c r="B57"/>
  <c r="C57"/>
  <c r="B58"/>
  <c r="C58"/>
  <c r="B59"/>
  <c r="C59"/>
  <c r="B60"/>
  <c r="C60"/>
  <c r="B61"/>
  <c r="C61"/>
  <c r="B62"/>
  <c r="C62"/>
  <c r="B63"/>
  <c r="C63"/>
  <c r="B64"/>
  <c r="C64"/>
  <c r="B65"/>
  <c r="C65"/>
  <c r="B66"/>
  <c r="C66"/>
  <c r="B67"/>
  <c r="C67"/>
  <c r="B68"/>
  <c r="C68"/>
  <c r="B69"/>
  <c r="C69"/>
  <c r="B70"/>
  <c r="C70"/>
  <c r="B71"/>
  <c r="C71"/>
  <c r="B72"/>
  <c r="C72"/>
  <c r="B73"/>
  <c r="C73"/>
  <c r="B74"/>
  <c r="C74"/>
  <c r="E41" i="2"/>
  <c r="E63"/>
  <c r="N50"/>
  <c r="M50"/>
  <c r="L50"/>
  <c r="K50"/>
  <c r="J50"/>
  <c r="I50"/>
  <c r="H50"/>
  <c r="F50"/>
  <c r="E50"/>
  <c r="C7"/>
  <c r="H97" i="15"/>
  <c r="D96" i="16"/>
  <c r="J97" i="15"/>
  <c r="D128" i="16"/>
  <c r="L97" i="15"/>
  <c r="D160" i="16"/>
  <c r="N97" i="15"/>
  <c r="D192" i="16"/>
  <c r="C70" i="15"/>
  <c r="N77" i="2"/>
  <c r="M77"/>
  <c r="L77"/>
  <c r="K77"/>
  <c r="N76"/>
  <c r="M76"/>
  <c r="L76"/>
  <c r="K76"/>
  <c r="N75"/>
  <c r="M75"/>
  <c r="L75"/>
  <c r="K75"/>
  <c r="N74"/>
  <c r="M74"/>
  <c r="L74"/>
  <c r="K74"/>
  <c r="N73"/>
  <c r="M73"/>
  <c r="L73"/>
  <c r="K73"/>
  <c r="N72"/>
  <c r="M72"/>
  <c r="L72"/>
  <c r="K72"/>
  <c r="J77"/>
  <c r="J76"/>
  <c r="J75"/>
  <c r="J74"/>
  <c r="J73"/>
  <c r="J72"/>
  <c r="I77"/>
  <c r="I76"/>
  <c r="I75"/>
  <c r="I74"/>
  <c r="I73"/>
  <c r="I72"/>
  <c r="H77"/>
  <c r="H76"/>
  <c r="H75"/>
  <c r="H74"/>
  <c r="H73"/>
  <c r="H72"/>
  <c r="G77"/>
  <c r="G76"/>
  <c r="G75"/>
  <c r="G74"/>
  <c r="G73"/>
  <c r="G72"/>
  <c r="F77"/>
  <c r="F76"/>
  <c r="F75"/>
  <c r="F74"/>
  <c r="F73"/>
  <c r="F72"/>
  <c r="E77"/>
  <c r="E76"/>
  <c r="E75"/>
  <c r="E74"/>
  <c r="E73"/>
  <c r="E72"/>
  <c r="N71"/>
  <c r="N70"/>
  <c r="N97" s="1"/>
  <c r="C192" i="16" s="1"/>
  <c r="M71" i="2"/>
  <c r="L71"/>
  <c r="K71"/>
  <c r="K70"/>
  <c r="K97" s="1"/>
  <c r="C144" i="16" s="1"/>
  <c r="J71" i="2"/>
  <c r="I71"/>
  <c r="H71"/>
  <c r="G71"/>
  <c r="F71"/>
  <c r="F70"/>
  <c r="F97" s="1"/>
  <c r="C64" i="16" s="1"/>
  <c r="E71" i="2"/>
  <c r="N69"/>
  <c r="N68"/>
  <c r="N67"/>
  <c r="N66"/>
  <c r="M69"/>
  <c r="M68"/>
  <c r="M67"/>
  <c r="M66"/>
  <c r="L69"/>
  <c r="L68"/>
  <c r="L67"/>
  <c r="L66"/>
  <c r="K69"/>
  <c r="K68"/>
  <c r="K67"/>
  <c r="K66"/>
  <c r="J69"/>
  <c r="J68"/>
  <c r="J67"/>
  <c r="J66"/>
  <c r="I69"/>
  <c r="I68"/>
  <c r="I67"/>
  <c r="I66"/>
  <c r="H69"/>
  <c r="H68"/>
  <c r="H67"/>
  <c r="H66"/>
  <c r="G69"/>
  <c r="G68"/>
  <c r="G67"/>
  <c r="G66"/>
  <c r="F69"/>
  <c r="F68"/>
  <c r="F67"/>
  <c r="F66"/>
  <c r="E69"/>
  <c r="E68"/>
  <c r="E67"/>
  <c r="E66"/>
  <c r="N65"/>
  <c r="M65"/>
  <c r="L65"/>
  <c r="K65"/>
  <c r="J65"/>
  <c r="I65"/>
  <c r="H65"/>
  <c r="G65"/>
  <c r="F65"/>
  <c r="E65"/>
  <c r="N63"/>
  <c r="N62"/>
  <c r="M63"/>
  <c r="M62"/>
  <c r="L63"/>
  <c r="L62"/>
  <c r="K63"/>
  <c r="K62"/>
  <c r="J63"/>
  <c r="J62"/>
  <c r="I63"/>
  <c r="I62"/>
  <c r="H63"/>
  <c r="H62"/>
  <c r="G63"/>
  <c r="G62"/>
  <c r="F63"/>
  <c r="F62"/>
  <c r="E62"/>
  <c r="N61"/>
  <c r="N60"/>
  <c r="M61"/>
  <c r="L61"/>
  <c r="K61"/>
  <c r="J61"/>
  <c r="I61"/>
  <c r="H61"/>
  <c r="G61"/>
  <c r="F61"/>
  <c r="E61"/>
  <c r="G60"/>
  <c r="G58"/>
  <c r="G57"/>
  <c r="G56"/>
  <c r="G55"/>
  <c r="G54"/>
  <c r="G53"/>
  <c r="G52"/>
  <c r="G51"/>
  <c r="G50"/>
  <c r="M60"/>
  <c r="L60"/>
  <c r="K60"/>
  <c r="J60"/>
  <c r="I60"/>
  <c r="H60"/>
  <c r="F60"/>
  <c r="F59" s="1"/>
  <c r="F95" s="1"/>
  <c r="C62" i="16" s="1"/>
  <c r="E60" i="2"/>
  <c r="N58"/>
  <c r="N57"/>
  <c r="N56"/>
  <c r="N55"/>
  <c r="N54"/>
  <c r="N53"/>
  <c r="N52"/>
  <c r="N51"/>
  <c r="M58"/>
  <c r="M57"/>
  <c r="M56"/>
  <c r="M55"/>
  <c r="M54"/>
  <c r="M53"/>
  <c r="M52"/>
  <c r="M51"/>
  <c r="L58"/>
  <c r="L57"/>
  <c r="L56"/>
  <c r="L55"/>
  <c r="L54"/>
  <c r="L53"/>
  <c r="L52"/>
  <c r="L51"/>
  <c r="K58"/>
  <c r="K57"/>
  <c r="K56"/>
  <c r="K55"/>
  <c r="K54"/>
  <c r="K53"/>
  <c r="K52"/>
  <c r="K51"/>
  <c r="K49" s="1"/>
  <c r="K94" s="1"/>
  <c r="C141" i="16" s="1"/>
  <c r="H141" s="1"/>
  <c r="J58" i="2"/>
  <c r="J57"/>
  <c r="J56"/>
  <c r="J55"/>
  <c r="J54"/>
  <c r="J53"/>
  <c r="J52"/>
  <c r="J51"/>
  <c r="I58"/>
  <c r="I57"/>
  <c r="I56"/>
  <c r="I55"/>
  <c r="I54"/>
  <c r="I53"/>
  <c r="I52"/>
  <c r="I51"/>
  <c r="H58"/>
  <c r="H57"/>
  <c r="H56"/>
  <c r="H55"/>
  <c r="H54"/>
  <c r="H53"/>
  <c r="H52"/>
  <c r="H51"/>
  <c r="F58"/>
  <c r="F57"/>
  <c r="F56"/>
  <c r="F55"/>
  <c r="F54"/>
  <c r="F53"/>
  <c r="F52"/>
  <c r="F51"/>
  <c r="E58"/>
  <c r="E57"/>
  <c r="E56"/>
  <c r="E55"/>
  <c r="E54"/>
  <c r="E53"/>
  <c r="E52"/>
  <c r="E51"/>
  <c r="N48"/>
  <c r="N47"/>
  <c r="N46"/>
  <c r="N45"/>
  <c r="N44"/>
  <c r="M48"/>
  <c r="M47"/>
  <c r="M46"/>
  <c r="M45"/>
  <c r="M44"/>
  <c r="L48"/>
  <c r="L47"/>
  <c r="L46"/>
  <c r="L45"/>
  <c r="L44"/>
  <c r="K48"/>
  <c r="K47"/>
  <c r="K46"/>
  <c r="K45"/>
  <c r="K44"/>
  <c r="J48"/>
  <c r="J47"/>
  <c r="J46"/>
  <c r="J45"/>
  <c r="J44"/>
  <c r="J43"/>
  <c r="I48"/>
  <c r="I47"/>
  <c r="I46"/>
  <c r="I45"/>
  <c r="I44"/>
  <c r="H48"/>
  <c r="H47"/>
  <c r="H46"/>
  <c r="H45"/>
  <c r="H44"/>
  <c r="G48"/>
  <c r="G47"/>
  <c r="G46"/>
  <c r="G45"/>
  <c r="G44"/>
  <c r="F48"/>
  <c r="E48"/>
  <c r="E47"/>
  <c r="E46"/>
  <c r="F47"/>
  <c r="F46"/>
  <c r="F45"/>
  <c r="F44"/>
  <c r="E45"/>
  <c r="E44"/>
  <c r="N43"/>
  <c r="N42" s="1"/>
  <c r="N93" s="1"/>
  <c r="C188" i="16" s="1"/>
  <c r="M43" i="2"/>
  <c r="L43"/>
  <c r="K43"/>
  <c r="K42"/>
  <c r="K93" s="1"/>
  <c r="C140" i="16" s="1"/>
  <c r="H140" s="1"/>
  <c r="I43" i="2"/>
  <c r="H43"/>
  <c r="G43"/>
  <c r="F43"/>
  <c r="F42" s="1"/>
  <c r="F93" s="1"/>
  <c r="C60" i="16" s="1"/>
  <c r="E43" i="2"/>
  <c r="N41"/>
  <c r="N40"/>
  <c r="N39"/>
  <c r="M41"/>
  <c r="M40"/>
  <c r="M39"/>
  <c r="L41"/>
  <c r="L40"/>
  <c r="L39"/>
  <c r="K41"/>
  <c r="K40"/>
  <c r="K39"/>
  <c r="J41"/>
  <c r="J40"/>
  <c r="J39"/>
  <c r="I41"/>
  <c r="I40"/>
  <c r="I39"/>
  <c r="H41"/>
  <c r="H40"/>
  <c r="H39"/>
  <c r="G41"/>
  <c r="G40"/>
  <c r="G39"/>
  <c r="F41"/>
  <c r="F40"/>
  <c r="F39"/>
  <c r="E40"/>
  <c r="E39"/>
  <c r="N38"/>
  <c r="N37" s="1"/>
  <c r="N92" s="1"/>
  <c r="C187" i="16" s="1"/>
  <c r="M38" i="2"/>
  <c r="L38"/>
  <c r="K38"/>
  <c r="J38"/>
  <c r="I38"/>
  <c r="H38"/>
  <c r="G38"/>
  <c r="F38"/>
  <c r="E38"/>
  <c r="N36"/>
  <c r="N35"/>
  <c r="N34"/>
  <c r="N33"/>
  <c r="N32" s="1"/>
  <c r="N91" s="1"/>
  <c r="C186" i="16" s="1"/>
  <c r="M36" i="2"/>
  <c r="M35"/>
  <c r="M34"/>
  <c r="M33"/>
  <c r="L36"/>
  <c r="L35"/>
  <c r="L34"/>
  <c r="L33"/>
  <c r="K36"/>
  <c r="K35"/>
  <c r="K34"/>
  <c r="K33"/>
  <c r="J36"/>
  <c r="J35"/>
  <c r="J34"/>
  <c r="J33"/>
  <c r="I36"/>
  <c r="I35"/>
  <c r="I34"/>
  <c r="I33"/>
  <c r="H36"/>
  <c r="H35"/>
  <c r="H34"/>
  <c r="H33"/>
  <c r="G36"/>
  <c r="G35"/>
  <c r="G34"/>
  <c r="G33"/>
  <c r="F36"/>
  <c r="F35"/>
  <c r="F34"/>
  <c r="F33"/>
  <c r="F32" s="1"/>
  <c r="F91" s="1"/>
  <c r="C58" i="16" s="1"/>
  <c r="E36" i="2"/>
  <c r="E35"/>
  <c r="E34"/>
  <c r="E33"/>
  <c r="N28"/>
  <c r="N27"/>
  <c r="N26"/>
  <c r="N25"/>
  <c r="N24"/>
  <c r="N23"/>
  <c r="N22"/>
  <c r="N21"/>
  <c r="M28"/>
  <c r="M27"/>
  <c r="M26"/>
  <c r="M25"/>
  <c r="M24"/>
  <c r="M23"/>
  <c r="M22"/>
  <c r="M21"/>
  <c r="L28"/>
  <c r="L27"/>
  <c r="L26"/>
  <c r="L25"/>
  <c r="L24"/>
  <c r="L23"/>
  <c r="L22"/>
  <c r="L21"/>
  <c r="K28"/>
  <c r="K27"/>
  <c r="K26"/>
  <c r="K25"/>
  <c r="K24"/>
  <c r="K23"/>
  <c r="K22"/>
  <c r="K21"/>
  <c r="J28"/>
  <c r="J27"/>
  <c r="J26"/>
  <c r="J25"/>
  <c r="J24"/>
  <c r="J23"/>
  <c r="J22"/>
  <c r="J21"/>
  <c r="I28"/>
  <c r="I27"/>
  <c r="I26"/>
  <c r="I25"/>
  <c r="I24"/>
  <c r="I23"/>
  <c r="I22"/>
  <c r="I21"/>
  <c r="H28"/>
  <c r="H27"/>
  <c r="H26"/>
  <c r="H25"/>
  <c r="H24"/>
  <c r="H23"/>
  <c r="H22"/>
  <c r="H21"/>
  <c r="G28"/>
  <c r="G27"/>
  <c r="G26"/>
  <c r="G25"/>
  <c r="G24"/>
  <c r="G23"/>
  <c r="G22"/>
  <c r="G21"/>
  <c r="F28"/>
  <c r="F27"/>
  <c r="F26"/>
  <c r="F25"/>
  <c r="F24"/>
  <c r="F23"/>
  <c r="F22"/>
  <c r="F21"/>
  <c r="E28"/>
  <c r="E27"/>
  <c r="E26"/>
  <c r="E25"/>
  <c r="E24"/>
  <c r="E23"/>
  <c r="E22"/>
  <c r="E21"/>
  <c r="N20"/>
  <c r="M20"/>
  <c r="L20"/>
  <c r="K20"/>
  <c r="J20"/>
  <c r="I20"/>
  <c r="H20"/>
  <c r="G20"/>
  <c r="F20"/>
  <c r="E20"/>
  <c r="D20"/>
  <c r="N18"/>
  <c r="N17"/>
  <c r="N16"/>
  <c r="N15"/>
  <c r="N14"/>
  <c r="N13" s="1"/>
  <c r="M18"/>
  <c r="M17"/>
  <c r="M16"/>
  <c r="M15"/>
  <c r="M14"/>
  <c r="L18"/>
  <c r="L17"/>
  <c r="L16"/>
  <c r="L15"/>
  <c r="L14"/>
  <c r="L13" s="1"/>
  <c r="K18"/>
  <c r="K17"/>
  <c r="K16"/>
  <c r="K15"/>
  <c r="K14"/>
  <c r="K13" s="1"/>
  <c r="J18"/>
  <c r="J17"/>
  <c r="J16"/>
  <c r="J15"/>
  <c r="J14"/>
  <c r="I18"/>
  <c r="I17"/>
  <c r="I16"/>
  <c r="I15"/>
  <c r="I14"/>
  <c r="I13" s="1"/>
  <c r="H18"/>
  <c r="H17"/>
  <c r="H16"/>
  <c r="H15"/>
  <c r="H14"/>
  <c r="G18"/>
  <c r="G17"/>
  <c r="G16"/>
  <c r="G15"/>
  <c r="G14"/>
  <c r="F15"/>
  <c r="F14"/>
  <c r="F16"/>
  <c r="F13" s="1"/>
  <c r="F17"/>
  <c r="F18"/>
  <c r="E18"/>
  <c r="E17"/>
  <c r="E16"/>
  <c r="E15"/>
  <c r="E14"/>
  <c r="N9"/>
  <c r="N8"/>
  <c r="N7"/>
  <c r="N6"/>
  <c r="N5"/>
  <c r="M9"/>
  <c r="M8"/>
  <c r="M7"/>
  <c r="M6"/>
  <c r="M5"/>
  <c r="L9"/>
  <c r="L8"/>
  <c r="L7"/>
  <c r="L6"/>
  <c r="L5"/>
  <c r="K9"/>
  <c r="K8"/>
  <c r="K7"/>
  <c r="K6"/>
  <c r="K5"/>
  <c r="J9"/>
  <c r="J8"/>
  <c r="J7"/>
  <c r="J6"/>
  <c r="J5"/>
  <c r="I9"/>
  <c r="I8"/>
  <c r="I7"/>
  <c r="I6"/>
  <c r="I5"/>
  <c r="H9"/>
  <c r="H8"/>
  <c r="H7"/>
  <c r="H6"/>
  <c r="H5"/>
  <c r="H4"/>
  <c r="G9"/>
  <c r="G8"/>
  <c r="G7"/>
  <c r="G6"/>
  <c r="G5"/>
  <c r="F9"/>
  <c r="F8"/>
  <c r="F7"/>
  <c r="F6"/>
  <c r="F5"/>
  <c r="E9"/>
  <c r="E8"/>
  <c r="E7"/>
  <c r="E6"/>
  <c r="E5"/>
  <c r="N4"/>
  <c r="M4"/>
  <c r="L4"/>
  <c r="L10"/>
  <c r="L86" s="1"/>
  <c r="K4"/>
  <c r="J4"/>
  <c r="I4"/>
  <c r="G4"/>
  <c r="F4"/>
  <c r="F10" s="1"/>
  <c r="E4"/>
  <c r="E10" s="1"/>
  <c r="D9"/>
  <c r="D8"/>
  <c r="D7"/>
  <c r="D6"/>
  <c r="D4"/>
  <c r="D5"/>
  <c r="D77"/>
  <c r="D76"/>
  <c r="D75"/>
  <c r="D74"/>
  <c r="D73"/>
  <c r="D72"/>
  <c r="D71"/>
  <c r="D69"/>
  <c r="D68"/>
  <c r="D67"/>
  <c r="D66"/>
  <c r="D65"/>
  <c r="D63"/>
  <c r="D62"/>
  <c r="D61"/>
  <c r="D60"/>
  <c r="D58"/>
  <c r="D57"/>
  <c r="D56"/>
  <c r="D55"/>
  <c r="D54"/>
  <c r="D53"/>
  <c r="D52"/>
  <c r="D51"/>
  <c r="D50"/>
  <c r="D48"/>
  <c r="D47"/>
  <c r="D46"/>
  <c r="D45"/>
  <c r="D44"/>
  <c r="D43"/>
  <c r="D41"/>
  <c r="D40"/>
  <c r="D39"/>
  <c r="D38"/>
  <c r="D36"/>
  <c r="D35"/>
  <c r="D34"/>
  <c r="D33"/>
  <c r="D28"/>
  <c r="D27"/>
  <c r="D26"/>
  <c r="D25"/>
  <c r="D23"/>
  <c r="D24"/>
  <c r="D22"/>
  <c r="D21"/>
  <c r="D18"/>
  <c r="D17"/>
  <c r="D16"/>
  <c r="D15"/>
  <c r="D14"/>
  <c r="M70"/>
  <c r="M97"/>
  <c r="C176" i="16" s="1"/>
  <c r="O5" i="15"/>
  <c r="O6"/>
  <c r="O7"/>
  <c r="O8"/>
  <c r="O9"/>
  <c r="O4"/>
  <c r="O10"/>
  <c r="O72"/>
  <c r="O73"/>
  <c r="O74"/>
  <c r="O75"/>
  <c r="O76"/>
  <c r="O77"/>
  <c r="O71"/>
  <c r="O66"/>
  <c r="O67"/>
  <c r="O68"/>
  <c r="O69"/>
  <c r="O53"/>
  <c r="O54"/>
  <c r="O55"/>
  <c r="O56"/>
  <c r="O57"/>
  <c r="O50"/>
  <c r="O51"/>
  <c r="O48"/>
  <c r="O44"/>
  <c r="O45"/>
  <c r="O46"/>
  <c r="O47"/>
  <c r="O108"/>
  <c r="O107"/>
  <c r="O105"/>
  <c r="O36"/>
  <c r="O28"/>
  <c r="O18"/>
  <c r="G86"/>
  <c r="D69" i="16"/>
  <c r="H104" i="15"/>
  <c r="K104"/>
  <c r="L104"/>
  <c r="E104"/>
  <c r="O65"/>
  <c r="N96"/>
  <c r="D191" i="16"/>
  <c r="M96" i="15"/>
  <c r="D175" i="16"/>
  <c r="L96" i="15"/>
  <c r="D159" i="16"/>
  <c r="K96" i="15"/>
  <c r="D143" i="16"/>
  <c r="J96" i="15"/>
  <c r="D127" i="16"/>
  <c r="I96" i="15"/>
  <c r="D111" i="16"/>
  <c r="H96" i="15"/>
  <c r="D95" i="16"/>
  <c r="G96" i="15"/>
  <c r="D79" i="16"/>
  <c r="F96" i="15"/>
  <c r="D63" i="16"/>
  <c r="E96" i="15"/>
  <c r="D47" i="16"/>
  <c r="D96" i="15"/>
  <c r="D31" i="16"/>
  <c r="C64" i="15"/>
  <c r="C96"/>
  <c r="O63"/>
  <c r="N95"/>
  <c r="D190" i="16"/>
  <c r="M95" i="15"/>
  <c r="D174" i="16"/>
  <c r="L95" i="15"/>
  <c r="D158" i="16"/>
  <c r="K95" i="15"/>
  <c r="D142" i="16"/>
  <c r="J95" i="15"/>
  <c r="D126" i="16"/>
  <c r="I95" i="15"/>
  <c r="D110" i="16"/>
  <c r="H95" i="15"/>
  <c r="D94" i="16"/>
  <c r="G95" i="15"/>
  <c r="D78" i="16"/>
  <c r="F95" i="15"/>
  <c r="D62" i="16"/>
  <c r="E95" i="15"/>
  <c r="D46" i="16"/>
  <c r="D95" i="15"/>
  <c r="D30" i="16"/>
  <c r="C59" i="15"/>
  <c r="C95"/>
  <c r="D94"/>
  <c r="D29" i="16"/>
  <c r="N94" i="15"/>
  <c r="D189" i="16"/>
  <c r="M94" i="15"/>
  <c r="D173" i="16"/>
  <c r="L94" i="15"/>
  <c r="D157" i="16"/>
  <c r="K94" i="15"/>
  <c r="D141" i="16"/>
  <c r="E141" s="1"/>
  <c r="J94" i="15"/>
  <c r="D125" i="16"/>
  <c r="I94" i="15"/>
  <c r="D109" i="16"/>
  <c r="H94" i="15"/>
  <c r="D93" i="16"/>
  <c r="G94" i="15"/>
  <c r="D77" i="16"/>
  <c r="C49" i="15"/>
  <c r="C94"/>
  <c r="F93"/>
  <c r="D60" i="16"/>
  <c r="O43" i="15"/>
  <c r="N93"/>
  <c r="D188" i="16"/>
  <c r="M93" i="15"/>
  <c r="D172" i="16"/>
  <c r="L93" i="15"/>
  <c r="D156" i="16"/>
  <c r="K93" i="15"/>
  <c r="D140" i="16"/>
  <c r="E140" s="1"/>
  <c r="J93" i="15"/>
  <c r="D124" i="16"/>
  <c r="I93" i="15"/>
  <c r="D108" i="16"/>
  <c r="H93" i="15"/>
  <c r="D92" i="16"/>
  <c r="G93" i="15"/>
  <c r="D76" i="16"/>
  <c r="E93" i="15"/>
  <c r="D44" i="16"/>
  <c r="D93" i="15"/>
  <c r="D28" i="16"/>
  <c r="C42" i="15"/>
  <c r="C93"/>
  <c r="J92"/>
  <c r="D123" i="16"/>
  <c r="O38" i="15"/>
  <c r="N92"/>
  <c r="D187" i="16"/>
  <c r="M92" i="15"/>
  <c r="D171" i="16"/>
  <c r="L92" i="15"/>
  <c r="D155" i="16"/>
  <c r="K92" i="15"/>
  <c r="D139" i="16"/>
  <c r="I92" i="15"/>
  <c r="D107" i="16"/>
  <c r="H92" i="15"/>
  <c r="D91" i="16"/>
  <c r="G92" i="15"/>
  <c r="D75" i="16"/>
  <c r="F92" i="15"/>
  <c r="D59" i="16"/>
  <c r="E92" i="15"/>
  <c r="D43" i="16"/>
  <c r="D92" i="15"/>
  <c r="D27" i="16"/>
  <c r="C37" i="15"/>
  <c r="C92"/>
  <c r="O35"/>
  <c r="N91"/>
  <c r="D186" i="16"/>
  <c r="M91" i="15"/>
  <c r="D170" i="16"/>
  <c r="L91" i="15"/>
  <c r="D154" i="16"/>
  <c r="K91" i="15"/>
  <c r="D138" i="16"/>
  <c r="J91" i="15"/>
  <c r="D122" i="16"/>
  <c r="I91" i="15"/>
  <c r="D106" i="16"/>
  <c r="H91" i="15"/>
  <c r="D90" i="16"/>
  <c r="G91" i="15"/>
  <c r="D74" i="16"/>
  <c r="F91" i="15"/>
  <c r="D58" i="16"/>
  <c r="E91" i="15"/>
  <c r="D42" i="16"/>
  <c r="D91" i="15"/>
  <c r="C32"/>
  <c r="C91"/>
  <c r="O26"/>
  <c r="G90"/>
  <c r="O21"/>
  <c r="F90"/>
  <c r="D57" i="16"/>
  <c r="N90" i="15"/>
  <c r="D185" i="16"/>
  <c r="M90" i="15"/>
  <c r="L90"/>
  <c r="D153" i="16"/>
  <c r="K90" i="15"/>
  <c r="J90"/>
  <c r="D121" i="16"/>
  <c r="I90" i="15"/>
  <c r="D105" i="16"/>
  <c r="H90" i="15"/>
  <c r="D89" i="16"/>
  <c r="E90" i="15"/>
  <c r="D90"/>
  <c r="D25" i="16"/>
  <c r="C90" i="15"/>
  <c r="D9" i="16"/>
  <c r="O17" i="15"/>
  <c r="J89"/>
  <c r="D120" i="16"/>
  <c r="G89" i="15"/>
  <c r="D72" i="16"/>
  <c r="F89" i="15"/>
  <c r="D56" i="16"/>
  <c r="C13" i="15"/>
  <c r="C89"/>
  <c r="N89"/>
  <c r="D184" i="16"/>
  <c r="K89" i="15"/>
  <c r="D136" i="16"/>
  <c r="O15" i="15"/>
  <c r="L89"/>
  <c r="D152" i="16"/>
  <c r="H89" i="15"/>
  <c r="D88" i="16"/>
  <c r="E89" i="15"/>
  <c r="D40" i="16"/>
  <c r="O14" i="15"/>
  <c r="I89"/>
  <c r="D104" i="16"/>
  <c r="M104" i="15"/>
  <c r="N104"/>
  <c r="J104"/>
  <c r="I104"/>
  <c r="F104"/>
  <c r="D104"/>
  <c r="C10"/>
  <c r="C86"/>
  <c r="N105" i="2"/>
  <c r="M105"/>
  <c r="L105"/>
  <c r="L111" s="1"/>
  <c r="K105"/>
  <c r="K111" s="1"/>
  <c r="J105"/>
  <c r="I105"/>
  <c r="H105"/>
  <c r="G105"/>
  <c r="G111"/>
  <c r="F105"/>
  <c r="B77"/>
  <c r="C73"/>
  <c r="B72"/>
  <c r="B73"/>
  <c r="B74"/>
  <c r="B75"/>
  <c r="B76"/>
  <c r="B71"/>
  <c r="B66"/>
  <c r="B67"/>
  <c r="B68"/>
  <c r="B69"/>
  <c r="B65"/>
  <c r="B61"/>
  <c r="B62"/>
  <c r="B63"/>
  <c r="B60"/>
  <c r="B51"/>
  <c r="B52"/>
  <c r="B53"/>
  <c r="B54"/>
  <c r="B55"/>
  <c r="B56"/>
  <c r="B57"/>
  <c r="B58"/>
  <c r="B50"/>
  <c r="B44"/>
  <c r="B45"/>
  <c r="B46"/>
  <c r="B47"/>
  <c r="B48"/>
  <c r="B43"/>
  <c r="B39"/>
  <c r="B40"/>
  <c r="B41"/>
  <c r="B38"/>
  <c r="B33"/>
  <c r="B21"/>
  <c r="B22"/>
  <c r="B23"/>
  <c r="B24"/>
  <c r="B25"/>
  <c r="B26"/>
  <c r="B27"/>
  <c r="B28"/>
  <c r="B20"/>
  <c r="B15"/>
  <c r="B16"/>
  <c r="B17"/>
  <c r="B18"/>
  <c r="B14"/>
  <c r="B5"/>
  <c r="B6"/>
  <c r="B7"/>
  <c r="B8"/>
  <c r="B9"/>
  <c r="B4"/>
  <c r="C76"/>
  <c r="O76" s="1"/>
  <c r="C75"/>
  <c r="O75" s="1"/>
  <c r="C72"/>
  <c r="C69"/>
  <c r="O69"/>
  <c r="C68"/>
  <c r="C66"/>
  <c r="O66" s="1"/>
  <c r="O64" s="1"/>
  <c r="C65"/>
  <c r="C58"/>
  <c r="C57"/>
  <c r="C52"/>
  <c r="O52"/>
  <c r="C48"/>
  <c r="C46"/>
  <c r="C45"/>
  <c r="C44"/>
  <c r="C43"/>
  <c r="O43"/>
  <c r="C41"/>
  <c r="C39"/>
  <c r="C38"/>
  <c r="O38" s="1"/>
  <c r="O37" s="1"/>
  <c r="C36"/>
  <c r="C35"/>
  <c r="C34"/>
  <c r="C33"/>
  <c r="O33"/>
  <c r="C28"/>
  <c r="C27"/>
  <c r="C26"/>
  <c r="C25"/>
  <c r="C24"/>
  <c r="C22"/>
  <c r="O22" s="1"/>
  <c r="C21"/>
  <c r="C20"/>
  <c r="C17"/>
  <c r="C16"/>
  <c r="O16"/>
  <c r="C14"/>
  <c r="C9"/>
  <c r="C8"/>
  <c r="C6"/>
  <c r="C5"/>
  <c r="O5" s="1"/>
  <c r="O10" s="1"/>
  <c r="C4"/>
  <c r="O16" i="15"/>
  <c r="C77" i="2"/>
  <c r="C47"/>
  <c r="C53"/>
  <c r="O53" s="1"/>
  <c r="C54"/>
  <c r="O54" s="1"/>
  <c r="C56"/>
  <c r="C61"/>
  <c r="C62"/>
  <c r="O62" s="1"/>
  <c r="O59" s="1"/>
  <c r="C67"/>
  <c r="C64" s="1"/>
  <c r="C96" s="1"/>
  <c r="C15" i="16" s="1"/>
  <c r="C71" i="2"/>
  <c r="O71"/>
  <c r="C74"/>
  <c r="O74"/>
  <c r="O39" i="15"/>
  <c r="O23"/>
  <c r="O25"/>
  <c r="C23" i="2"/>
  <c r="O23" s="1"/>
  <c r="C15"/>
  <c r="C63"/>
  <c r="C50"/>
  <c r="C18"/>
  <c r="O18"/>
  <c r="C40"/>
  <c r="O40"/>
  <c r="C51"/>
  <c r="O51"/>
  <c r="C60"/>
  <c r="O60"/>
  <c r="C55"/>
  <c r="O55"/>
  <c r="O20" i="15"/>
  <c r="O24"/>
  <c r="O27"/>
  <c r="O33"/>
  <c r="O34"/>
  <c r="O40"/>
  <c r="O41"/>
  <c r="O52"/>
  <c r="O60"/>
  <c r="O61"/>
  <c r="O62"/>
  <c r="O22"/>
  <c r="F86"/>
  <c r="D53" i="16"/>
  <c r="I86" i="15"/>
  <c r="D101" i="16"/>
  <c r="E86" i="15"/>
  <c r="D37" i="16"/>
  <c r="L86" i="15"/>
  <c r="D149" i="16"/>
  <c r="K86" i="15"/>
  <c r="D133" i="16"/>
  <c r="O58" i="15"/>
  <c r="O64"/>
  <c r="F94"/>
  <c r="D61" i="16"/>
  <c r="G104" i="15"/>
  <c r="M97"/>
  <c r="D176" i="16"/>
  <c r="E97" i="15"/>
  <c r="D48" i="16"/>
  <c r="F97" i="15"/>
  <c r="D64" i="16"/>
  <c r="H78" i="15"/>
  <c r="H80"/>
  <c r="C97"/>
  <c r="G97"/>
  <c r="D80" i="16"/>
  <c r="D97" i="15"/>
  <c r="D32" i="16"/>
  <c r="K97" i="15"/>
  <c r="D144" i="16"/>
  <c r="E94" i="15"/>
  <c r="D45" i="16"/>
  <c r="I97" i="15"/>
  <c r="D112" i="16"/>
  <c r="I32" i="2"/>
  <c r="I91"/>
  <c r="C106" i="16" s="1"/>
  <c r="I59" i="2"/>
  <c r="I95" s="1"/>
  <c r="C110" i="16" s="1"/>
  <c r="I64" i="2"/>
  <c r="I96"/>
  <c r="C111" i="16" s="1"/>
  <c r="N86" i="15"/>
  <c r="D181" i="16"/>
  <c r="M86" i="15"/>
  <c r="D165" i="16"/>
  <c r="N111" i="2"/>
  <c r="M111"/>
  <c r="M37"/>
  <c r="M92"/>
  <c r="C171" i="16" s="1"/>
  <c r="M64" i="2"/>
  <c r="M96" s="1"/>
  <c r="C175" i="16" s="1"/>
  <c r="J111" i="2"/>
  <c r="J59"/>
  <c r="J95" s="1"/>
  <c r="C126" i="16" s="1"/>
  <c r="I111" i="2"/>
  <c r="H111"/>
  <c r="D111"/>
  <c r="O109"/>
  <c r="J42"/>
  <c r="J93"/>
  <c r="C124" i="16" s="1"/>
  <c r="J64" i="2"/>
  <c r="J96" s="1"/>
  <c r="C127" i="16" s="1"/>
  <c r="N59" i="2"/>
  <c r="N95"/>
  <c r="C190" i="16" s="1"/>
  <c r="N64" i="2"/>
  <c r="N96" s="1"/>
  <c r="C191" i="16" s="1"/>
  <c r="G37" i="2"/>
  <c r="G92"/>
  <c r="C75" i="16" s="1"/>
  <c r="H75" s="1"/>
  <c r="F64" i="2"/>
  <c r="F96" s="1"/>
  <c r="C63" i="16" s="1"/>
  <c r="M32" i="2"/>
  <c r="M91" s="1"/>
  <c r="L32"/>
  <c r="L91"/>
  <c r="C154" i="16" s="1"/>
  <c r="J49" i="2"/>
  <c r="J94" s="1"/>
  <c r="C125" i="16" s="1"/>
  <c r="J32" i="2"/>
  <c r="J91"/>
  <c r="C122" i="16" s="1"/>
  <c r="I37" i="2"/>
  <c r="I92" s="1"/>
  <c r="C107" i="16" s="1"/>
  <c r="I42" i="2"/>
  <c r="I93"/>
  <c r="C108" i="16" s="1"/>
  <c r="I70" i="2"/>
  <c r="I97" s="1"/>
  <c r="C112" i="16" s="1"/>
  <c r="H13" i="2"/>
  <c r="H89"/>
  <c r="C88" i="16" s="1"/>
  <c r="H49" i="2"/>
  <c r="H94" s="1"/>
  <c r="C93" i="16" s="1"/>
  <c r="G70" i="2"/>
  <c r="G97"/>
  <c r="C80" i="16" s="1"/>
  <c r="N49" i="2"/>
  <c r="N94" s="1"/>
  <c r="C189" i="16" s="1"/>
  <c r="M42" i="2"/>
  <c r="M93"/>
  <c r="C172" i="16" s="1"/>
  <c r="L49" i="2"/>
  <c r="L94" s="1"/>
  <c r="C157" i="16" s="1"/>
  <c r="L64" i="2"/>
  <c r="L96"/>
  <c r="C159" i="16" s="1"/>
  <c r="L70" i="2"/>
  <c r="L97" s="1"/>
  <c r="C160" i="16" s="1"/>
  <c r="K37" i="2"/>
  <c r="K92"/>
  <c r="C139" i="16" s="1"/>
  <c r="K59" i="2"/>
  <c r="K95" s="1"/>
  <c r="C142" i="16" s="1"/>
  <c r="H32" i="2"/>
  <c r="H91"/>
  <c r="C90" i="16" s="1"/>
  <c r="H37" i="2"/>
  <c r="H92" s="1"/>
  <c r="H42"/>
  <c r="H93"/>
  <c r="C92" i="16" s="1"/>
  <c r="H64" i="2"/>
  <c r="H96" s="1"/>
  <c r="C95" i="16" s="1"/>
  <c r="G49" i="2"/>
  <c r="G94"/>
  <c r="C77" i="16" s="1"/>
  <c r="G59" i="2"/>
  <c r="G95" s="1"/>
  <c r="C78" i="16" s="1"/>
  <c r="F49" i="2"/>
  <c r="F94"/>
  <c r="C61" i="16" s="1"/>
  <c r="E49" i="2"/>
  <c r="E94"/>
  <c r="C45" i="16" s="1"/>
  <c r="O110" i="2"/>
  <c r="O46"/>
  <c r="D64"/>
  <c r="D96" s="1"/>
  <c r="C31" i="16" s="1"/>
  <c r="J70" i="2"/>
  <c r="J97"/>
  <c r="C128" i="16" s="1"/>
  <c r="F37" i="2"/>
  <c r="F92" s="1"/>
  <c r="C59" i="16" s="1"/>
  <c r="J37" i="2"/>
  <c r="J92" s="1"/>
  <c r="C123" i="16" s="1"/>
  <c r="G42" i="2"/>
  <c r="G93"/>
  <c r="C76" i="16" s="1"/>
  <c r="L42" i="2"/>
  <c r="L93" s="1"/>
  <c r="C156" i="16" s="1"/>
  <c r="H70" i="2"/>
  <c r="H97"/>
  <c r="C96" i="16" s="1"/>
  <c r="G32" i="2"/>
  <c r="G91" s="1"/>
  <c r="G13"/>
  <c r="G89"/>
  <c r="C72" i="16" s="1"/>
  <c r="L37" i="2"/>
  <c r="L92" s="1"/>
  <c r="C155" i="16" s="1"/>
  <c r="I49" i="2"/>
  <c r="I94"/>
  <c r="C109" i="16" s="1"/>
  <c r="M49" i="2"/>
  <c r="M94" s="1"/>
  <c r="C173" i="16" s="1"/>
  <c r="H59" i="2"/>
  <c r="H95"/>
  <c r="C94" i="16" s="1"/>
  <c r="L59" i="2"/>
  <c r="L95" s="1"/>
  <c r="C158" i="16" s="1"/>
  <c r="M59" i="2"/>
  <c r="M95"/>
  <c r="C174" i="16" s="1"/>
  <c r="G64" i="2"/>
  <c r="G96" s="1"/>
  <c r="C79" i="16" s="1"/>
  <c r="D78" i="15"/>
  <c r="D106"/>
  <c r="D89"/>
  <c r="D24" i="16"/>
  <c r="M89" i="15"/>
  <c r="D168" i="16"/>
  <c r="M78" i="15"/>
  <c r="M80"/>
  <c r="I78"/>
  <c r="I80"/>
  <c r="K78"/>
  <c r="K80"/>
  <c r="F78"/>
  <c r="F106"/>
  <c r="N78"/>
  <c r="N106"/>
  <c r="J78"/>
  <c r="J106"/>
  <c r="E78"/>
  <c r="E80"/>
  <c r="G78"/>
  <c r="G106"/>
  <c r="C78"/>
  <c r="C80"/>
  <c r="L78"/>
  <c r="L106"/>
  <c r="O72" i="2"/>
  <c r="O13" i="15"/>
  <c r="H86"/>
  <c r="D85" i="16"/>
  <c r="J86" i="15"/>
  <c r="D117" i="16"/>
  <c r="D86" i="15"/>
  <c r="D21" i="16"/>
  <c r="H88" i="15"/>
  <c r="G22" i="24"/>
  <c r="G15"/>
  <c r="G8"/>
  <c r="E29"/>
  <c r="F29"/>
  <c r="V6" i="23"/>
  <c r="V8"/>
  <c r="V45"/>
  <c r="G26" i="24"/>
  <c r="H22"/>
  <c r="G19"/>
  <c r="H15"/>
  <c r="G12"/>
  <c r="H26"/>
  <c r="I22"/>
  <c r="H19"/>
  <c r="I15"/>
  <c r="G29"/>
  <c r="H8"/>
  <c r="I26"/>
  <c r="J22"/>
  <c r="I19"/>
  <c r="J15"/>
  <c r="H12"/>
  <c r="H29"/>
  <c r="J26"/>
  <c r="K22"/>
  <c r="J19"/>
  <c r="K15"/>
  <c r="I8"/>
  <c r="I12"/>
  <c r="K26"/>
  <c r="L22"/>
  <c r="K19"/>
  <c r="L15"/>
  <c r="I29"/>
  <c r="J8"/>
  <c r="J12"/>
  <c r="L26"/>
  <c r="M22"/>
  <c r="L19"/>
  <c r="M15"/>
  <c r="J29"/>
  <c r="K8"/>
  <c r="K12"/>
  <c r="M26"/>
  <c r="N22"/>
  <c r="M19"/>
  <c r="N15"/>
  <c r="K29"/>
  <c r="L8"/>
  <c r="L12"/>
  <c r="L29"/>
  <c r="N26"/>
  <c r="O22"/>
  <c r="N19"/>
  <c r="O15"/>
  <c r="M8"/>
  <c r="M12"/>
  <c r="M29"/>
  <c r="O26"/>
  <c r="P22"/>
  <c r="O19"/>
  <c r="P15"/>
  <c r="N8"/>
  <c r="N12"/>
  <c r="P26"/>
  <c r="Q26"/>
  <c r="Q22"/>
  <c r="P19"/>
  <c r="Q19"/>
  <c r="Q15"/>
  <c r="N29"/>
  <c r="O8"/>
  <c r="O12"/>
  <c r="O29"/>
  <c r="P8"/>
  <c r="Q8"/>
  <c r="P12"/>
  <c r="Q12"/>
  <c r="Q29"/>
  <c r="P29"/>
  <c r="O57" i="2"/>
  <c r="O68"/>
  <c r="E70"/>
  <c r="E97" s="1"/>
  <c r="C48" i="16" s="1"/>
  <c r="E111" i="2"/>
  <c r="E13"/>
  <c r="E89" s="1"/>
  <c r="E32"/>
  <c r="E91" s="1"/>
  <c r="C42" i="16" s="1"/>
  <c r="O65" i="2"/>
  <c r="E37"/>
  <c r="E92" s="1"/>
  <c r="C43" i="16" s="1"/>
  <c r="E42" i="2"/>
  <c r="E93"/>
  <c r="C44" i="16" s="1"/>
  <c r="O47" i="2"/>
  <c r="D169" i="16"/>
  <c r="I88" i="15"/>
  <c r="I98"/>
  <c r="D41" i="16"/>
  <c r="F88" i="15"/>
  <c r="F98"/>
  <c r="D137" i="16"/>
  <c r="G88" i="15"/>
  <c r="G98"/>
  <c r="O90"/>
  <c r="D73" i="16"/>
  <c r="N80" i="15"/>
  <c r="K106"/>
  <c r="O104" i="2"/>
  <c r="O105"/>
  <c r="F111"/>
  <c r="D32"/>
  <c r="D91"/>
  <c r="C26" i="16" s="1"/>
  <c r="D37" i="2"/>
  <c r="D92" s="1"/>
  <c r="D42"/>
  <c r="D93"/>
  <c r="C28" i="16" s="1"/>
  <c r="D59" i="2"/>
  <c r="D95" s="1"/>
  <c r="C30" i="16" s="1"/>
  <c r="D10" i="2"/>
  <c r="D86"/>
  <c r="C21" i="16" s="1"/>
  <c r="O44" i="2"/>
  <c r="O39"/>
  <c r="G10"/>
  <c r="G86"/>
  <c r="O25"/>
  <c r="I10"/>
  <c r="O48"/>
  <c r="O27"/>
  <c r="O45"/>
  <c r="M106" i="15"/>
  <c r="E106"/>
  <c r="L80"/>
  <c r="H106"/>
  <c r="M88"/>
  <c r="M98"/>
  <c r="G80"/>
  <c r="I106"/>
  <c r="F80"/>
  <c r="N88"/>
  <c r="N98"/>
  <c r="C104"/>
  <c r="O104"/>
  <c r="D87" i="16"/>
  <c r="D183"/>
  <c r="D119"/>
  <c r="J80" i="15"/>
  <c r="K88"/>
  <c r="K98"/>
  <c r="E88"/>
  <c r="E98"/>
  <c r="J88"/>
  <c r="J98"/>
  <c r="L88"/>
  <c r="L98"/>
  <c r="D167" i="16"/>
  <c r="D13" i="2"/>
  <c r="D89"/>
  <c r="D49"/>
  <c r="D94"/>
  <c r="C29" i="16" s="1"/>
  <c r="D70" i="2"/>
  <c r="D97" s="1"/>
  <c r="C32" i="16" s="1"/>
  <c r="J13" i="2"/>
  <c r="J89"/>
  <c r="C120" i="16" s="1"/>
  <c r="H10" i="2"/>
  <c r="H86"/>
  <c r="C85" i="16" s="1"/>
  <c r="O108" i="2"/>
  <c r="O61"/>
  <c r="O73"/>
  <c r="O50"/>
  <c r="O77"/>
  <c r="O58"/>
  <c r="D19"/>
  <c r="E19"/>
  <c r="E78" s="1"/>
  <c r="E59"/>
  <c r="E95"/>
  <c r="C46" i="16" s="1"/>
  <c r="E64" i="2"/>
  <c r="E96" s="1"/>
  <c r="C47" i="16" s="1"/>
  <c r="F19" i="2"/>
  <c r="F90"/>
  <c r="C57" i="16"/>
  <c r="G19" i="2"/>
  <c r="O20"/>
  <c r="O17"/>
  <c r="H19"/>
  <c r="I19"/>
  <c r="O24"/>
  <c r="O28"/>
  <c r="O8"/>
  <c r="J10"/>
  <c r="J19"/>
  <c r="J90" s="1"/>
  <c r="O34"/>
  <c r="K64"/>
  <c r="K96"/>
  <c r="C143" i="16" s="1"/>
  <c r="H143" s="1"/>
  <c r="O56" i="2"/>
  <c r="O41"/>
  <c r="K19"/>
  <c r="K90" s="1"/>
  <c r="C137" i="16" s="1"/>
  <c r="H137" s="1"/>
  <c r="K32" i="2"/>
  <c r="K91"/>
  <c r="C138" i="16" s="1"/>
  <c r="H138" s="1"/>
  <c r="K10" i="2"/>
  <c r="O4"/>
  <c r="L19"/>
  <c r="L90" s="1"/>
  <c r="C153" i="16" s="1"/>
  <c r="M13" i="2"/>
  <c r="M89"/>
  <c r="N19"/>
  <c r="N90"/>
  <c r="N10"/>
  <c r="N86"/>
  <c r="D103" i="16"/>
  <c r="D151"/>
  <c r="D55"/>
  <c r="D97"/>
  <c r="D39"/>
  <c r="D135"/>
  <c r="D71"/>
  <c r="H98" i="15"/>
  <c r="O97"/>
  <c r="M10" i="2"/>
  <c r="M86" s="1"/>
  <c r="M19"/>
  <c r="M90"/>
  <c r="C169" i="16"/>
  <c r="E169" s="1"/>
  <c r="M78" i="2"/>
  <c r="M80" s="1"/>
  <c r="K86"/>
  <c r="O26"/>
  <c r="O35"/>
  <c r="J86"/>
  <c r="J78"/>
  <c r="J80" s="1"/>
  <c r="I90"/>
  <c r="I86"/>
  <c r="H90"/>
  <c r="H78"/>
  <c r="H80"/>
  <c r="C69" i="16"/>
  <c r="G90" i="2"/>
  <c r="G78"/>
  <c r="G80" s="1"/>
  <c r="O9"/>
  <c r="O109" i="15"/>
  <c r="O29" i="2"/>
  <c r="E90"/>
  <c r="C41" i="16"/>
  <c r="O6" i="2"/>
  <c r="O30"/>
  <c r="D90"/>
  <c r="D78"/>
  <c r="D80"/>
  <c r="O15"/>
  <c r="O31"/>
  <c r="O14"/>
  <c r="O107"/>
  <c r="O7"/>
  <c r="O106"/>
  <c r="O70" i="15"/>
  <c r="D14" i="16"/>
  <c r="O95" i="15"/>
  <c r="O59"/>
  <c r="O42"/>
  <c r="O37"/>
  <c r="O32"/>
  <c r="O19"/>
  <c r="D5" i="16"/>
  <c r="O86" i="15"/>
  <c r="C111" i="2"/>
  <c r="C70"/>
  <c r="C97" s="1"/>
  <c r="C32"/>
  <c r="C91" s="1"/>
  <c r="D16" i="16"/>
  <c r="D15"/>
  <c r="O96" i="15"/>
  <c r="O49"/>
  <c r="O94"/>
  <c r="D13" i="16"/>
  <c r="O93" i="15"/>
  <c r="D12" i="16"/>
  <c r="D80" i="15"/>
  <c r="C82"/>
  <c r="D11" i="16"/>
  <c r="O92" i="15"/>
  <c r="O91"/>
  <c r="D10" i="16"/>
  <c r="D26"/>
  <c r="D23" s="1"/>
  <c r="D33" s="1"/>
  <c r="D88" i="15"/>
  <c r="C106"/>
  <c r="D8" i="16"/>
  <c r="O89" i="15"/>
  <c r="C88"/>
  <c r="C37" i="2"/>
  <c r="C92"/>
  <c r="C42"/>
  <c r="C93"/>
  <c r="O36"/>
  <c r="O21"/>
  <c r="E41" i="16"/>
  <c r="E57"/>
  <c r="E69"/>
  <c r="D177"/>
  <c r="D129"/>
  <c r="D145"/>
  <c r="D65"/>
  <c r="D113"/>
  <c r="D49"/>
  <c r="D161"/>
  <c r="D81"/>
  <c r="D193"/>
  <c r="C185"/>
  <c r="E185"/>
  <c r="C181"/>
  <c r="E181"/>
  <c r="C168"/>
  <c r="C133"/>
  <c r="E133" s="1"/>
  <c r="C117"/>
  <c r="C101"/>
  <c r="C105"/>
  <c r="C89"/>
  <c r="C73"/>
  <c r="C25"/>
  <c r="O78" i="15"/>
  <c r="O80"/>
  <c r="D82"/>
  <c r="E82"/>
  <c r="F82"/>
  <c r="G82"/>
  <c r="H82"/>
  <c r="I82"/>
  <c r="J82"/>
  <c r="K82"/>
  <c r="L82"/>
  <c r="M82"/>
  <c r="N82"/>
  <c r="D98"/>
  <c r="C110"/>
  <c r="D110"/>
  <c r="E110"/>
  <c r="F110"/>
  <c r="G110"/>
  <c r="H110"/>
  <c r="I110"/>
  <c r="J110"/>
  <c r="K110"/>
  <c r="L110"/>
  <c r="M110"/>
  <c r="N110"/>
  <c r="O106"/>
  <c r="O110"/>
  <c r="D7" i="16"/>
  <c r="D17" s="1"/>
  <c r="C98" i="15"/>
  <c r="C100"/>
  <c r="O88"/>
  <c r="O98"/>
  <c r="E25" i="16"/>
  <c r="H73"/>
  <c r="E73"/>
  <c r="E89"/>
  <c r="E101"/>
  <c r="H105"/>
  <c r="E105"/>
  <c r="E117"/>
  <c r="D100" i="15"/>
  <c r="E100"/>
  <c r="F100"/>
  <c r="G100"/>
  <c r="H100"/>
  <c r="I100"/>
  <c r="J100"/>
  <c r="K100"/>
  <c r="L100"/>
  <c r="M100"/>
  <c r="N100"/>
  <c r="C24" i="16"/>
  <c r="C19" i="2"/>
  <c r="C90" s="1"/>
  <c r="O90" s="1"/>
  <c r="C59"/>
  <c r="C95"/>
  <c r="O95" s="1"/>
  <c r="C49"/>
  <c r="C94"/>
  <c r="O94" s="1"/>
  <c r="O63"/>
  <c r="O67"/>
  <c r="C13"/>
  <c r="C89"/>
  <c r="C14" i="16"/>
  <c r="E14" s="1"/>
  <c r="O32" i="2"/>
  <c r="O42"/>
  <c r="O111"/>
  <c r="C11" i="16"/>
  <c r="O93" i="2"/>
  <c r="C12" i="16"/>
  <c r="O96" i="2"/>
  <c r="O49"/>
  <c r="O13"/>
  <c r="C10"/>
  <c r="C86" s="1"/>
  <c r="H24" i="16"/>
  <c r="E24"/>
  <c r="C9"/>
  <c r="C13"/>
  <c r="E13"/>
  <c r="C78" i="2"/>
  <c r="C80"/>
  <c r="C8" i="16"/>
  <c r="E8" s="1"/>
  <c r="C88" i="2"/>
  <c r="E9" i="16"/>
  <c r="E15"/>
  <c r="E12"/>
  <c r="E11"/>
  <c r="C82" i="2"/>
  <c r="D82" s="1"/>
  <c r="C5" i="16" l="1"/>
  <c r="C98" i="2"/>
  <c r="C100" s="1"/>
  <c r="O97"/>
  <c r="C16" i="16"/>
  <c r="C121"/>
  <c r="J88" i="2"/>
  <c r="J98" s="1"/>
  <c r="E46" i="16"/>
  <c r="E85"/>
  <c r="H89"/>
  <c r="E120"/>
  <c r="C119"/>
  <c r="H120"/>
  <c r="E32"/>
  <c r="H32"/>
  <c r="E21"/>
  <c r="H25"/>
  <c r="E30"/>
  <c r="H30"/>
  <c r="H26"/>
  <c r="E26"/>
  <c r="C40"/>
  <c r="E88" i="2"/>
  <c r="E48" i="16"/>
  <c r="E79"/>
  <c r="H79"/>
  <c r="H94"/>
  <c r="E94"/>
  <c r="E72"/>
  <c r="H72"/>
  <c r="C71"/>
  <c r="C74"/>
  <c r="G88" i="2"/>
  <c r="G98" s="1"/>
  <c r="H76" i="16"/>
  <c r="E76"/>
  <c r="H123"/>
  <c r="E123"/>
  <c r="E128"/>
  <c r="H128"/>
  <c r="H31"/>
  <c r="E31"/>
  <c r="E77"/>
  <c r="H77"/>
  <c r="E95"/>
  <c r="H95"/>
  <c r="H90"/>
  <c r="E90"/>
  <c r="H142"/>
  <c r="E142"/>
  <c r="E159"/>
  <c r="E157"/>
  <c r="E80"/>
  <c r="H80"/>
  <c r="E93"/>
  <c r="H93"/>
  <c r="H108"/>
  <c r="E108"/>
  <c r="E107"/>
  <c r="H107"/>
  <c r="E154"/>
  <c r="C170"/>
  <c r="M88" i="2"/>
  <c r="E191" i="16"/>
  <c r="H124"/>
  <c r="E124"/>
  <c r="E126"/>
  <c r="H126"/>
  <c r="E106"/>
  <c r="H106"/>
  <c r="F86" i="2"/>
  <c r="I89"/>
  <c r="I78"/>
  <c r="I80" s="1"/>
  <c r="K89"/>
  <c r="K78"/>
  <c r="K80" s="1"/>
  <c r="E187" i="16"/>
  <c r="E62"/>
  <c r="E64"/>
  <c r="H144"/>
  <c r="E144"/>
  <c r="E192"/>
  <c r="E138"/>
  <c r="E170"/>
  <c r="E172"/>
  <c r="E143"/>
  <c r="E175"/>
  <c r="C10"/>
  <c r="O91" i="2"/>
  <c r="M98"/>
  <c r="C165" i="16"/>
  <c r="H168" s="1"/>
  <c r="E47"/>
  <c r="H29"/>
  <c r="E29"/>
  <c r="H28"/>
  <c r="E28"/>
  <c r="C27"/>
  <c r="D88" i="2"/>
  <c r="D98" s="1"/>
  <c r="D100" s="1"/>
  <c r="O92"/>
  <c r="E44" i="16"/>
  <c r="E43"/>
  <c r="E42"/>
  <c r="H174"/>
  <c r="E174"/>
  <c r="E109"/>
  <c r="H109"/>
  <c r="H96"/>
  <c r="E96"/>
  <c r="E156"/>
  <c r="E59"/>
  <c r="E45"/>
  <c r="E61"/>
  <c r="E78"/>
  <c r="H78"/>
  <c r="E92"/>
  <c r="H92"/>
  <c r="C91"/>
  <c r="C87" s="1"/>
  <c r="H88" i="2"/>
  <c r="H98" s="1"/>
  <c r="H139" i="16"/>
  <c r="E139"/>
  <c r="E189"/>
  <c r="E88"/>
  <c r="H88"/>
  <c r="E112"/>
  <c r="H112"/>
  <c r="H122"/>
  <c r="E122"/>
  <c r="E125"/>
  <c r="H125"/>
  <c r="E63"/>
  <c r="E190"/>
  <c r="E127"/>
  <c r="H127"/>
  <c r="H171"/>
  <c r="E171"/>
  <c r="E111"/>
  <c r="H111"/>
  <c r="E110"/>
  <c r="H110"/>
  <c r="H176"/>
  <c r="E176"/>
  <c r="E80" i="2"/>
  <c r="E82" s="1"/>
  <c r="E86"/>
  <c r="C149" i="16"/>
  <c r="H159" s="1"/>
  <c r="F89" i="2"/>
  <c r="F78"/>
  <c r="F80" s="1"/>
  <c r="F82" s="1"/>
  <c r="G82" s="1"/>
  <c r="H82" s="1"/>
  <c r="L78"/>
  <c r="L80" s="1"/>
  <c r="L89"/>
  <c r="N89"/>
  <c r="N78"/>
  <c r="N80" s="1"/>
  <c r="E58" i="16"/>
  <c r="E186"/>
  <c r="E60"/>
  <c r="E188"/>
  <c r="H8"/>
  <c r="H153"/>
  <c r="E137"/>
  <c r="H158"/>
  <c r="H155"/>
  <c r="H160"/>
  <c r="H172"/>
  <c r="O19" i="2"/>
  <c r="O70"/>
  <c r="E153" i="16"/>
  <c r="E75"/>
  <c r="E155"/>
  <c r="E173"/>
  <c r="E158"/>
  <c r="E160"/>
  <c r="E168"/>
  <c r="H169"/>
  <c r="H87" l="1"/>
  <c r="E87"/>
  <c r="C97"/>
  <c r="E97" s="1"/>
  <c r="C184"/>
  <c r="N88" i="2"/>
  <c r="N98" s="1"/>
  <c r="F88"/>
  <c r="C56" i="16"/>
  <c r="O89" i="2"/>
  <c r="O88" s="1"/>
  <c r="H27" i="16"/>
  <c r="E27"/>
  <c r="C23"/>
  <c r="E10"/>
  <c r="C7"/>
  <c r="H10"/>
  <c r="C136"/>
  <c r="K88" i="2"/>
  <c r="K98" s="1"/>
  <c r="C104" i="16"/>
  <c r="I88" i="2"/>
  <c r="I98" s="1"/>
  <c r="H170" i="16"/>
  <c r="C167"/>
  <c r="E74"/>
  <c r="H74"/>
  <c r="E16"/>
  <c r="H16"/>
  <c r="E5"/>
  <c r="H14"/>
  <c r="H9"/>
  <c r="H13"/>
  <c r="H11"/>
  <c r="C17"/>
  <c r="E17" s="1"/>
  <c r="H12"/>
  <c r="H15"/>
  <c r="O78" i="2"/>
  <c r="O80" s="1"/>
  <c r="H173" i="16"/>
  <c r="H154"/>
  <c r="H157"/>
  <c r="C152"/>
  <c r="L88" i="2"/>
  <c r="L98" s="1"/>
  <c r="E149" i="16"/>
  <c r="E98" i="2"/>
  <c r="E100" s="1"/>
  <c r="C37" i="16"/>
  <c r="H91"/>
  <c r="E91"/>
  <c r="E165"/>
  <c r="C177"/>
  <c r="E177" s="1"/>
  <c r="C53"/>
  <c r="F98" i="2"/>
  <c r="F100" s="1"/>
  <c r="G100" s="1"/>
  <c r="H100" s="1"/>
  <c r="H71" i="16"/>
  <c r="C81"/>
  <c r="E81" s="1"/>
  <c r="E71"/>
  <c r="H40"/>
  <c r="E40"/>
  <c r="C39"/>
  <c r="H119"/>
  <c r="C129"/>
  <c r="E129" s="1"/>
  <c r="E119"/>
  <c r="H121"/>
  <c r="E121"/>
  <c r="H156"/>
  <c r="H175"/>
  <c r="I82" i="2"/>
  <c r="J82" s="1"/>
  <c r="K82" s="1"/>
  <c r="L82" s="1"/>
  <c r="M82" s="1"/>
  <c r="N82" s="1"/>
  <c r="O86"/>
  <c r="O98" s="1"/>
  <c r="H39" i="16" l="1"/>
  <c r="E39"/>
  <c r="E53"/>
  <c r="H64"/>
  <c r="H57"/>
  <c r="H59"/>
  <c r="H61"/>
  <c r="H63"/>
  <c r="H62"/>
  <c r="H58"/>
  <c r="H60"/>
  <c r="C151"/>
  <c r="H152"/>
  <c r="E152"/>
  <c r="E104"/>
  <c r="H104"/>
  <c r="C103"/>
  <c r="H136"/>
  <c r="E136"/>
  <c r="C135"/>
  <c r="H7"/>
  <c r="E7"/>
  <c r="C33"/>
  <c r="E33" s="1"/>
  <c r="E23"/>
  <c r="H23"/>
  <c r="H56"/>
  <c r="C55"/>
  <c r="E56"/>
  <c r="E37"/>
  <c r="C49"/>
  <c r="E49" s="1"/>
  <c r="H46"/>
  <c r="H48"/>
  <c r="H47"/>
  <c r="H44"/>
  <c r="H43"/>
  <c r="H42"/>
  <c r="H45"/>
  <c r="H41"/>
  <c r="H167"/>
  <c r="E167"/>
  <c r="E184"/>
  <c r="C183"/>
  <c r="H184"/>
  <c r="I100" i="2"/>
  <c r="J100" s="1"/>
  <c r="K100" s="1"/>
  <c r="L100" s="1"/>
  <c r="M100" s="1"/>
  <c r="N100" s="1"/>
  <c r="H135" i="16" l="1"/>
  <c r="E135"/>
  <c r="C145"/>
  <c r="E145" s="1"/>
  <c r="H151"/>
  <c r="E151"/>
  <c r="C161"/>
  <c r="E161" s="1"/>
  <c r="E183"/>
  <c r="H183"/>
  <c r="C193"/>
  <c r="E193" s="1"/>
  <c r="H185"/>
  <c r="H191"/>
  <c r="H187"/>
  <c r="H189"/>
  <c r="H190"/>
  <c r="H186"/>
  <c r="H192"/>
  <c r="H188"/>
  <c r="H55"/>
  <c r="E55"/>
  <c r="H103"/>
  <c r="C113"/>
  <c r="E113" s="1"/>
  <c r="E103"/>
  <c r="C65"/>
  <c r="E65" s="1"/>
</calcChain>
</file>

<file path=xl/comments1.xml><?xml version="1.0" encoding="utf-8"?>
<comments xmlns="http://schemas.openxmlformats.org/spreadsheetml/2006/main">
  <authors>
    <author>Puma</author>
  </authors>
  <commentList>
    <comment ref="C109" authorId="0">
      <text>
        <r>
          <rPr>
            <b/>
            <sz val="8"/>
            <color indexed="81"/>
            <rFont val="Tahoma"/>
            <family val="2"/>
          </rPr>
          <t>I</t>
        </r>
        <r>
          <rPr>
            <sz val="8"/>
            <color indexed="81"/>
            <rFont val="Tahoma"/>
            <family val="2"/>
          </rPr>
          <t>dec: Insira a soma das parcelas das compras realizadas em dezembro com inicio de pagamento previsto p/ janeiro
i</t>
        </r>
      </text>
    </comment>
  </commentList>
</comments>
</file>

<file path=xl/sharedStrings.xml><?xml version="1.0" encoding="utf-8"?>
<sst xmlns="http://schemas.openxmlformats.org/spreadsheetml/2006/main" count="948" uniqueCount="433">
  <si>
    <t>Orçamento Doméstico</t>
  </si>
  <si>
    <t>Por que elaborar um plano de orçamento doméstico ?</t>
  </si>
  <si>
    <t>Como utilizar a planilha de orçamento doméstico elaborada pelo Idec</t>
  </si>
  <si>
    <t xml:space="preserve">1º passo: </t>
  </si>
  <si>
    <t xml:space="preserve">2º passo: </t>
  </si>
  <si>
    <t>3º passo:</t>
  </si>
  <si>
    <t xml:space="preserve">Natureza das despesas e o fluxo de caixa </t>
  </si>
  <si>
    <r>
      <t xml:space="preserve">9. Gráfico com participação das despesas: </t>
    </r>
    <r>
      <rPr>
        <sz val="11"/>
        <color indexed="8"/>
        <rFont val="Calibri"/>
        <family val="2"/>
      </rPr>
      <t>Os gráficos permitem um avaliação da destinação da renda e os meios de pagamento mais utilizados. Apresenta a concentração das maiores despesas e sinaliza desequilíbrios e necessidade de revisão de gastos. Os gráficos são alimentados por fórmulas e alterados de acordo com o lançamento da coluna (Real) do mês correspondente.</t>
    </r>
  </si>
  <si>
    <t>Salário  / Adiantamento</t>
  </si>
  <si>
    <t>Férias</t>
  </si>
  <si>
    <t>13º salário</t>
  </si>
  <si>
    <t>Aposentadoria</t>
  </si>
  <si>
    <t>Total da Receita   Líquida</t>
  </si>
  <si>
    <t>2 - Detalhamento de despesas</t>
  </si>
  <si>
    <t>Alimentação</t>
  </si>
  <si>
    <t>Supermercado</t>
  </si>
  <si>
    <t>Feira  / Sacolão</t>
  </si>
  <si>
    <t>Padaria</t>
  </si>
  <si>
    <t>Moradia</t>
  </si>
  <si>
    <t>Condomínio</t>
  </si>
  <si>
    <t>Telefone fixo</t>
  </si>
  <si>
    <t>Energia Elétrica</t>
  </si>
  <si>
    <t>Gás</t>
  </si>
  <si>
    <t>IPTU</t>
  </si>
  <si>
    <t>Educação</t>
  </si>
  <si>
    <t>Material Escolar</t>
  </si>
  <si>
    <t>Outros cursos</t>
  </si>
  <si>
    <t>Transporte escolar</t>
  </si>
  <si>
    <t>Celular</t>
  </si>
  <si>
    <t>Saúde</t>
  </si>
  <si>
    <t>Plano de saúde</t>
  </si>
  <si>
    <t>Medicamentos</t>
  </si>
  <si>
    <t>Dentista</t>
  </si>
  <si>
    <t>Transporte</t>
  </si>
  <si>
    <t>Ônibus / Metrô</t>
  </si>
  <si>
    <t>Taxi</t>
  </si>
  <si>
    <t>Combustível</t>
  </si>
  <si>
    <t>Estacionamento</t>
  </si>
  <si>
    <t>Licenciamento</t>
  </si>
  <si>
    <t>Pedágio</t>
  </si>
  <si>
    <t>IPVA</t>
  </si>
  <si>
    <t>Pessoais</t>
  </si>
  <si>
    <t xml:space="preserve">Presentes </t>
  </si>
  <si>
    <t xml:space="preserve">Outros  </t>
  </si>
  <si>
    <t>Lazer</t>
  </si>
  <si>
    <t xml:space="preserve">Livros / Revistas / Cd´s </t>
  </si>
  <si>
    <t xml:space="preserve">Viagens </t>
  </si>
  <si>
    <t>Serviços Financeiros</t>
  </si>
  <si>
    <t>Empréstimos</t>
  </si>
  <si>
    <t>Juros Cheque Especial</t>
  </si>
  <si>
    <t>Tarifas bancárias</t>
  </si>
  <si>
    <t>Financiamento de veículo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</si>
  <si>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</si>
  <si>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</si>
  <si>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</si>
  <si>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</si>
  <si>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</si>
  <si>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</si>
  <si>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</si>
  <si>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</si>
  <si>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</si>
  <si>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</si>
  <si>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</si>
  <si>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</si>
  <si>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 xml:space="preserve">Mês: </t>
  </si>
  <si>
    <t>Previsto</t>
  </si>
  <si>
    <t>Real</t>
  </si>
  <si>
    <t>Meio de pagamento</t>
  </si>
  <si>
    <t>Previdência privada</t>
  </si>
  <si>
    <t>Se não for possível, estime com base nos valores do mês atual e faça ajustes durante os primeiros meses do ano e procure se manter dentro do orçamento previsto.</t>
  </si>
  <si>
    <r>
      <t>2. Detalhamento de Despesas:</t>
    </r>
    <r>
      <rPr>
        <sz val="11"/>
        <color indexed="8"/>
        <rFont val="Calibri"/>
        <family val="2"/>
      </rPr>
      <t xml:space="preserve"> Foram criados nove grupos com as despesas mais frequentes , classificadas como fixas e variáveis, que envolvem as necessidades essenciais para a sobrevivência das pessoas e que fazem parte de seu cotidiano da maioria das famílias</t>
    </r>
  </si>
  <si>
    <r>
      <t xml:space="preserve">Atenção para os lançamento das despesas pagas com CARTÕES DE CRÉDITO.
</t>
    </r>
    <r>
      <rPr>
        <sz val="11"/>
        <color indexed="8"/>
        <rFont val="Calibri"/>
        <family val="2"/>
      </rPr>
      <t xml:space="preserve">O uso do cartão de crédito possui algumas particularidades em função do uso no presente e o pagamento no futuro, com variações como compras parceladas e possibilidade de pagamento mínimo. Nesses casos, lance cada valor efetivamente pago nos meses correspondentes.                    </t>
    </r>
  </si>
  <si>
    <r>
      <t>8. Comparativo no mês:</t>
    </r>
    <r>
      <rPr>
        <sz val="11"/>
        <color indexed="8"/>
        <rFont val="Calibri"/>
        <family val="2"/>
      </rPr>
      <t xml:space="preserve"> Esta pasta permite acompanhar a relação entre as previsões estimadas e a situação real entre receita e despesa. Os gráficos são alimentados por fórmulas e são alterados de acordo com os dados lançados no campo Real. Através do gráfico é possível visualizar a participação que cada despesa tem na receita e também quais são os meios de pagamentos mais utilizados no mês. Estas informações são úteis no momento de revisão de gastos e planejamento de aquisição de  bens e serviços de valores elevados.</t>
    </r>
  </si>
  <si>
    <t>Data</t>
  </si>
  <si>
    <t>Prestação /Aluguel de imóvel</t>
  </si>
  <si>
    <t>Decoração da casa</t>
  </si>
  <si>
    <t>Manutenção / Reforma da casa</t>
  </si>
  <si>
    <t>Refeição fora de casa</t>
  </si>
  <si>
    <t>Cod.</t>
  </si>
  <si>
    <t>Valor R$</t>
  </si>
  <si>
    <t xml:space="preserve">Matricula Escolar/ Mensalidade </t>
  </si>
  <si>
    <t>Outras Receitas</t>
  </si>
  <si>
    <t>Descritivo</t>
  </si>
  <si>
    <t>Detalhamento de Receita e Despesa por grupo de contas</t>
  </si>
  <si>
    <t xml:space="preserve">Total das despesas </t>
  </si>
  <si>
    <t>Receita</t>
  </si>
  <si>
    <t>R1</t>
  </si>
  <si>
    <t>R2</t>
  </si>
  <si>
    <t>R3</t>
  </si>
  <si>
    <t>R4</t>
  </si>
  <si>
    <t>R5</t>
  </si>
  <si>
    <t>R6</t>
  </si>
  <si>
    <t>A1</t>
  </si>
  <si>
    <t>A2</t>
  </si>
  <si>
    <t>A3</t>
  </si>
  <si>
    <t>A4</t>
  </si>
  <si>
    <t>A5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</si>
  <si>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</si>
  <si>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</si>
  <si>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</si>
  <si>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</si>
  <si>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</si>
  <si>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</si>
  <si>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</si>
  <si>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</si>
  <si>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</si>
  <si>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E1</t>
  </si>
  <si>
    <t>E2</t>
  </si>
  <si>
    <t>E3</t>
  </si>
  <si>
    <t>E4</t>
  </si>
  <si>
    <t>C1</t>
  </si>
  <si>
    <t>C2</t>
  </si>
  <si>
    <t>C3</t>
  </si>
  <si>
    <t>C4</t>
  </si>
  <si>
    <t>S1</t>
  </si>
  <si>
    <t>S2</t>
  </si>
  <si>
    <t>S3</t>
  </si>
  <si>
    <t>S4</t>
  </si>
  <si>
    <t>S5</t>
  </si>
  <si>
    <t>S6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</si>
  <si>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</si>
  <si>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</si>
  <si>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</si>
  <si>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</si>
  <si>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</si>
  <si>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</si>
  <si>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</si>
  <si>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</si>
  <si>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</si>
  <si>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P1</t>
  </si>
  <si>
    <t>P2</t>
  </si>
  <si>
    <t>P3</t>
  </si>
  <si>
    <t>P4</t>
  </si>
  <si>
    <t>L1</t>
  </si>
  <si>
    <t>L2</t>
  </si>
  <si>
    <t>L3</t>
  </si>
  <si>
    <t>L4</t>
  </si>
  <si>
    <t>L5</t>
  </si>
  <si>
    <t>F1</t>
  </si>
  <si>
    <t>F2</t>
  </si>
  <si>
    <t>F3</t>
  </si>
  <si>
    <t>F4</t>
  </si>
  <si>
    <t>F5</t>
  </si>
  <si>
    <t>F6</t>
  </si>
  <si>
    <t>F7</t>
  </si>
  <si>
    <t>F8</t>
  </si>
  <si>
    <t>Código</t>
  </si>
  <si>
    <t>Grupo de contas</t>
  </si>
  <si>
    <t>Consumo de água</t>
  </si>
  <si>
    <t xml:space="preserve">Imposto de Renda a Pagar </t>
  </si>
  <si>
    <t>Sub-grupo de contas</t>
  </si>
  <si>
    <t>Grupo de conta</t>
  </si>
  <si>
    <t>Sub-grupo de conta</t>
  </si>
  <si>
    <t>Fluxo de caixa</t>
  </si>
  <si>
    <t>Saldo no mês</t>
  </si>
  <si>
    <t>Saque</t>
  </si>
  <si>
    <t>F9</t>
  </si>
  <si>
    <t xml:space="preserve">Saldo </t>
  </si>
  <si>
    <t>Pagamentos no cartão de débito</t>
  </si>
  <si>
    <t>Pagamentos em dinheiro</t>
  </si>
  <si>
    <t>Pagamento da fatura do cartão no mês</t>
  </si>
  <si>
    <t/>
  </si>
  <si>
    <t>Saldo Anterior (conta corrente + dinheiro)</t>
  </si>
  <si>
    <t xml:space="preserve">Compras no cartão para próximo mês </t>
  </si>
  <si>
    <t>Receita extra (aluguel, restituição IR)</t>
  </si>
  <si>
    <t>Seguros (vida/residencial)</t>
  </si>
  <si>
    <t>Seguro Auto</t>
  </si>
  <si>
    <t>basta lançar o nome do estabelecimento, o valor e o meio de pagamento utilizado.</t>
  </si>
  <si>
    <t xml:space="preserve">Nenhum </t>
  </si>
  <si>
    <t>Nenhum</t>
  </si>
  <si>
    <t>R1 - Receita - Salário / Adiantamento</t>
  </si>
  <si>
    <t>R2 - Receita - Férias</t>
  </si>
  <si>
    <t>R3 - Receita - 13° salário</t>
  </si>
  <si>
    <t>R4 - Receita - Aposentadoria</t>
  </si>
  <si>
    <t>R5 - Receita - Receita extra(aluguel, Restituição IR)</t>
  </si>
  <si>
    <t>R6 - Receita - Outras Receitas</t>
  </si>
  <si>
    <t>A1 - Alimentação - Supermercado</t>
  </si>
  <si>
    <t>A2 - Alimentação - Feira / Sacolão</t>
  </si>
  <si>
    <t>A3 - Alimentação - Padaria</t>
  </si>
  <si>
    <t>A4 - Alimentação - Refeição fora de casa</t>
  </si>
  <si>
    <t>A5 - Alimentação - Outros (café, água, sorvetes, etc)</t>
  </si>
  <si>
    <t>M1 - Moradia - Prestação ou Aluguel de imóvel</t>
  </si>
  <si>
    <t>M2 - Moradia - Condomínio</t>
  </si>
  <si>
    <t>M3 - Moradia - Consumo de água</t>
  </si>
  <si>
    <t>M5 - Moradia - Energia Elétrica</t>
  </si>
  <si>
    <t>M6 - Moradia - Gás</t>
  </si>
  <si>
    <t>M7 - Moradia - IPTU</t>
  </si>
  <si>
    <t>M8 - Moradia - Decoração da casa</t>
  </si>
  <si>
    <t>M9 - Moradia - Manutenção / Reforma da casa</t>
  </si>
  <si>
    <t>E1 - Educação - Matrícula Escolar / Mensalidade</t>
  </si>
  <si>
    <t>E2 - Educação - Material Escolar</t>
  </si>
  <si>
    <t>E3 - Educação - Outros cursos</t>
  </si>
  <si>
    <t>E4 - Transporte Escolar</t>
  </si>
  <si>
    <t>S1 - Saúde - Plano de saúde</t>
  </si>
  <si>
    <t>S2 - Saúde - Medicamentos</t>
  </si>
  <si>
    <t>S3 - Saúde - Dentista</t>
  </si>
  <si>
    <t>S5 - Saúde - Médicos/Exames fora do plano de saúde</t>
  </si>
  <si>
    <t>S6 - Saúde - Academia / Tratamento Estético</t>
  </si>
  <si>
    <t>S4 - Saúde - Terapia/Psicólogo/Acupuntura</t>
  </si>
  <si>
    <t>T1 - Transporte - Ônibus / Metrô</t>
  </si>
  <si>
    <t>T2 - Transporte - Táxi</t>
  </si>
  <si>
    <t>T3 - Transporte - Combustível</t>
  </si>
  <si>
    <t>T4 - Transporte - Estacionamento</t>
  </si>
  <si>
    <t>T5 - Transporte - Seguro auto</t>
  </si>
  <si>
    <t>T6 - Transporte - Manutenção / Lavagem / Troca de óleo</t>
  </si>
  <si>
    <t>T7 - Transporte - Licenciamento</t>
  </si>
  <si>
    <t>T8 - Transporte - Pedágio</t>
  </si>
  <si>
    <t>T9 - Transporte - IPVA</t>
  </si>
  <si>
    <t>P1 - Pessoais - Vestuário / Calçados / Acessórios</t>
  </si>
  <si>
    <t>P2 - Pessoais - Cabeleireiro / Manicure / Higiene pessoal</t>
  </si>
  <si>
    <t>P3 - Pessoais - Presentes</t>
  </si>
  <si>
    <t>P4 - Pessoais - Outros</t>
  </si>
  <si>
    <t>L2 - Lazer - Livros/Revistas/ Cd´s</t>
  </si>
  <si>
    <t>F3 - Serviços Financeiros - Previdência privada</t>
  </si>
  <si>
    <t>F1 - Serviços Financeiros - Empréstimos</t>
  </si>
  <si>
    <t>F2 - Serviços Financeiros - ( vida / residencial)</t>
  </si>
  <si>
    <t>F5 - Serviços Financeiros - Tarifas Bancárias</t>
  </si>
  <si>
    <t>F6 - Serviços Financeiros - Financiamento de veículo</t>
  </si>
  <si>
    <t>F8 - Serviços Financeiros - Imposto de renda a pagar</t>
  </si>
  <si>
    <t>F9 - Serviços Financeiros - Saque</t>
  </si>
  <si>
    <t>L1 - Lazer - Cinema / Teatro / Shows</t>
  </si>
  <si>
    <t>Vestuário / Calçados / Acessórios</t>
  </si>
  <si>
    <t>Cabeleireiro / Manicure / Higiene pessoal</t>
  </si>
  <si>
    <t>Cinema / Teatro / Shows</t>
  </si>
  <si>
    <t>Clube / Parques / Casa Noturna</t>
  </si>
  <si>
    <t>Restaurantes / Bares / Festas</t>
  </si>
  <si>
    <t>L5 - Lazer - Restaurantes / Bares / Festas</t>
  </si>
  <si>
    <t>Manutenção / Lavagem / Troca de óleo</t>
  </si>
  <si>
    <t>Academia / Tratamento Estético</t>
  </si>
  <si>
    <t>Médicos/Exames fora do plano de saúde</t>
  </si>
  <si>
    <t>Terapia / Psicólogo  / Acupuntura</t>
  </si>
  <si>
    <t>M4 - Moradia - Serviço de limpeza( diarista ou mensalista)</t>
  </si>
  <si>
    <t>Serviço de limpeza( diarista ou mensalista)</t>
  </si>
  <si>
    <t>Outros (café, água, sorvetes, etc)</t>
  </si>
  <si>
    <t xml:space="preserve">Dif </t>
  </si>
  <si>
    <t>Saldo Mensal Receitas (-) Despesas</t>
  </si>
  <si>
    <t>Total de Despesas</t>
  </si>
  <si>
    <t>Total de Receitas</t>
  </si>
  <si>
    <r>
      <t xml:space="preserve">Detalhamento mensal das receita e despesas </t>
    </r>
    <r>
      <rPr>
        <b/>
        <sz val="20"/>
        <color indexed="10"/>
        <rFont val="Calibri"/>
        <family val="2"/>
      </rPr>
      <t>realizadas</t>
    </r>
    <r>
      <rPr>
        <b/>
        <sz val="20"/>
        <color indexed="62"/>
        <rFont val="Calibri"/>
        <family val="2"/>
      </rPr>
      <t xml:space="preserve"> no ano </t>
    </r>
  </si>
  <si>
    <r>
      <t xml:space="preserve">Resumo mensal das receitas e despesas </t>
    </r>
    <r>
      <rPr>
        <b/>
        <sz val="20"/>
        <color indexed="10"/>
        <rFont val="Calibri"/>
        <family val="2"/>
      </rPr>
      <t>realizadas</t>
    </r>
    <r>
      <rPr>
        <b/>
        <sz val="20"/>
        <color indexed="62"/>
        <rFont val="Calibri"/>
        <family val="2"/>
      </rPr>
      <t xml:space="preserve"> no ano </t>
    </r>
  </si>
  <si>
    <r>
      <t xml:space="preserve">Resumo mensal das receitas e despesas </t>
    </r>
    <r>
      <rPr>
        <b/>
        <sz val="20"/>
        <color indexed="10"/>
        <rFont val="Calibri"/>
        <family val="2"/>
      </rPr>
      <t>previstas</t>
    </r>
    <r>
      <rPr>
        <b/>
        <sz val="20"/>
        <color indexed="62"/>
        <rFont val="Calibri"/>
        <family val="2"/>
      </rPr>
      <t xml:space="preserve"> no ano </t>
    </r>
  </si>
  <si>
    <r>
      <t xml:space="preserve">Composição mensal das receita e despesas </t>
    </r>
    <r>
      <rPr>
        <b/>
        <sz val="20"/>
        <color indexed="10"/>
        <rFont val="Calibri"/>
        <family val="2"/>
      </rPr>
      <t>previstas</t>
    </r>
    <r>
      <rPr>
        <b/>
        <sz val="20"/>
        <color indexed="62"/>
        <rFont val="Calibri"/>
        <family val="2"/>
      </rPr>
      <t xml:space="preserve"> para o ano </t>
    </r>
  </si>
  <si>
    <t>Saldo Acumulado no ano</t>
  </si>
  <si>
    <t>Saldo acumulado no ano</t>
  </si>
  <si>
    <t>Consultar o código da conta</t>
  </si>
  <si>
    <t>Movimentação do saldo  no mês</t>
  </si>
  <si>
    <t>Dinheiro (+ / -)</t>
  </si>
  <si>
    <t>Entrada / Saída</t>
  </si>
  <si>
    <t>Depósito</t>
  </si>
  <si>
    <t>Débito</t>
  </si>
  <si>
    <t>Cheque</t>
  </si>
  <si>
    <t>Cartão de crédito</t>
  </si>
  <si>
    <t>Dinheiro</t>
  </si>
  <si>
    <t>Recibo em dinheiro</t>
  </si>
  <si>
    <t>Meio de movimentação de conta</t>
  </si>
  <si>
    <t>DP - Depósito - Entrada</t>
  </si>
  <si>
    <t>DI - Dinheiro - Saída</t>
  </si>
  <si>
    <t xml:space="preserve">Transferência ou DOC </t>
  </si>
  <si>
    <t>CC - Cartão de Crédito - saída</t>
  </si>
  <si>
    <t>CH - Cheque - Cheque - saída</t>
  </si>
  <si>
    <t>DB - Debito - saída</t>
  </si>
  <si>
    <t>RD - Recibo - Recibo em dinheiro - Entrada</t>
  </si>
  <si>
    <t>SQ - Saque  - Saída</t>
  </si>
  <si>
    <t>Jan</t>
  </si>
  <si>
    <t>No mês:</t>
  </si>
  <si>
    <t>Comparativo  Mês Real x Previsto - 2º semestre</t>
  </si>
  <si>
    <t>PC - Parcelamento no Cartão de crédito - saída</t>
  </si>
  <si>
    <t xml:space="preserve">Para mudar o ano nas pastas digite o novo período aqui </t>
  </si>
  <si>
    <t xml:space="preserve">Desempenho gráfico da movimentação de Receitas e Despesas  </t>
  </si>
  <si>
    <t xml:space="preserve">Total </t>
  </si>
  <si>
    <t xml:space="preserve">Resumo do fuxo dos meios de pagamentos (entradas e saídas) </t>
  </si>
  <si>
    <t>Compras no cartão para próximo mês           (PX. Mês)</t>
  </si>
  <si>
    <t>Compras parceladas no cartão de crédito     (PX.Mês)</t>
  </si>
  <si>
    <t>dez= carregar janeiro px ano</t>
  </si>
  <si>
    <t>L3 - Lazer - Clube / Parques / Casa Noturna / Esportes</t>
  </si>
  <si>
    <t>L4 - Lazer - Viagens (hospedagem / refeições / passeios)</t>
  </si>
  <si>
    <t>F4 - Serviços Financeiros - Juros do Cheque Especial + IOF</t>
  </si>
  <si>
    <t>p1</t>
  </si>
  <si>
    <t>C.Corrente (+ / -)</t>
  </si>
  <si>
    <t xml:space="preserve">Saldo do mês anterior </t>
  </si>
  <si>
    <t>C. de Crédito (+)</t>
  </si>
  <si>
    <t xml:space="preserve">Descritivo de Receitas e Despesas realizadas 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</si>
  <si>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</si>
  <si>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</si>
  <si>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</si>
  <si>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</si>
  <si>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</si>
  <si>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</si>
  <si>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</si>
  <si>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</si>
  <si>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</si>
  <si>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</si>
  <si>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</si>
  <si>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Moda Jovem - Roupas  2x - 1/2</t>
  </si>
  <si>
    <t>Loja da Informatica - impressora 5 x 1/5</t>
  </si>
  <si>
    <t>Acessorios e Calçados - 4x - 1/4</t>
  </si>
  <si>
    <t>Total</t>
  </si>
  <si>
    <t>PC</t>
  </si>
  <si>
    <t>DP</t>
  </si>
  <si>
    <t>Valor</t>
  </si>
  <si>
    <t>Qantidade</t>
  </si>
  <si>
    <t>Parcelas</t>
  </si>
  <si>
    <t>Parcela</t>
  </si>
  <si>
    <t>Loja de Informatica - Notebook 10x</t>
  </si>
  <si>
    <t>Poupança</t>
  </si>
  <si>
    <t>Inicial</t>
  </si>
  <si>
    <t>Resumo de Aplicações  Financeiras</t>
  </si>
  <si>
    <t>Fundo de Investimentos</t>
  </si>
  <si>
    <t>Rendimentos</t>
  </si>
  <si>
    <t>Saldo</t>
  </si>
  <si>
    <t>Nova aplicação</t>
  </si>
  <si>
    <t>Saldo Poupança</t>
  </si>
  <si>
    <t>Aplicação inicial</t>
  </si>
  <si>
    <t>Investimento</t>
  </si>
  <si>
    <t>Saldo do fundo</t>
  </si>
  <si>
    <t>Títulos do Tesouro Nacional</t>
  </si>
  <si>
    <t>Rendimentos liquido (-) Imposto de renda</t>
  </si>
  <si>
    <t xml:space="preserve">Total de investimentos </t>
  </si>
  <si>
    <t>Resgate parcial de aplicação (-)</t>
  </si>
  <si>
    <t xml:space="preserve">Valores em reais </t>
  </si>
  <si>
    <t>Composição das compras parcelas no cartão de crédito</t>
  </si>
  <si>
    <t>Identifique a pasta correspondente ao mês de consumo conforme o nome indicado no rodapé da planilha.</t>
  </si>
  <si>
    <t xml:space="preserve">A planilha está configurada em: Pastas com nome dos meses de consumo; pasta "Real" consolida as informações lançadas mensalmente; pasta "Previsão" para lançamento antecipado  </t>
  </si>
  <si>
    <t>dos gastos previstos para todo o ano seguinte; pasta "C.Crédito" para acompanhamento das compras parceladas; pasta "Aplicações" para consolidar informações sobre investimentos;</t>
  </si>
  <si>
    <t>dos recursos .</t>
  </si>
  <si>
    <t xml:space="preserve">Para auxiliar a identificação de onde a conta deve ser lançada, entre em qualquer mês e localize o botão                                                                                                                                              e localize </t>
  </si>
  <si>
    <t>os campos, imagine como será sua vida financeira durante o ano todo.</t>
  </si>
  <si>
    <t xml:space="preserve">No dia-a-dia o preenchimento da planilha será mais rápido e fácil, após selecionar o mês em curso, preencha apenas os campos com fundo branco, cada conta ocupará uma linha. </t>
  </si>
  <si>
    <t xml:space="preserve">Serão preenchidas cinco campos: Código da conta, data, descritivo ou nome do fornecedor, valor e meio de pagamento. </t>
  </si>
  <si>
    <t xml:space="preserve">As informações mais revelantes sobre receita/despesa serão preenchidas nas pastas mensais.  As pastas: "Real" e "Gráfico" serão preenchidas automaticamente, as pastas "C.Crédito" e </t>
  </si>
  <si>
    <t>Nas pastas mensais, além do lançamento da conta (receita ou despesa), haverá um registro da movimentação financeira, através do saldo de pagamento das contas.</t>
  </si>
  <si>
    <t>a movimentação seguirá os meios de pagamento e respectivos canais (conta corrente, dinheiro e cartão de crédito).</t>
  </si>
  <si>
    <t xml:space="preserve">Antes de fazer o lançamento verifique o código da despesa. Ex.: Grupo Educação - Subgrupo Matrícula/Mensalidade  = E1. Ao digitar o código o texto surgirá no campo indicado </t>
  </si>
  <si>
    <t>Preencha somente os campos vazios com fundo branco, cada despesa deverá ocupar uma linha, para saber qual o código correspondente.</t>
  </si>
  <si>
    <t xml:space="preserve">Meio de </t>
  </si>
  <si>
    <t xml:space="preserve">pagamento </t>
  </si>
  <si>
    <t xml:space="preserve">Viagem ao Oriente - Turquia 20 dias </t>
  </si>
  <si>
    <t xml:space="preserve">Custo da viagem </t>
  </si>
  <si>
    <t>Dez-13</t>
  </si>
  <si>
    <t>Trocar de carro</t>
  </si>
  <si>
    <t>Jul(?)</t>
  </si>
  <si>
    <t>Mai-13</t>
  </si>
  <si>
    <t>Reformar a casa</t>
  </si>
  <si>
    <t>Projetos futuros - quanto guardar para realizar</t>
  </si>
  <si>
    <r>
      <t>4º passo:</t>
    </r>
    <r>
      <rPr>
        <sz val="11"/>
        <color indexed="8"/>
        <rFont val="Calibri"/>
        <family val="2"/>
      </rPr>
      <t xml:space="preserve"> </t>
    </r>
  </si>
  <si>
    <t>As informações lançadas nos meses serão automaticamente transferedas para a pasta "Real" , nessa tabela será possível acompanhar tudo que foi recebido e gasto no ano.</t>
  </si>
  <si>
    <t>Logo abaixo da tabela com detalhamento das contas, está disponível o consolidado e o resumo do fluxo dos meios de pagamentos (entradas/saídas). O acompanhamento</t>
  </si>
  <si>
    <t xml:space="preserve">dessas duas planilhas é importante para a compreensão que não pagamos exatamente como recebemos e consumimos, portanto uma complementa a outra e auxilia na decisão </t>
  </si>
  <si>
    <r>
      <t>6º passo:</t>
    </r>
    <r>
      <rPr>
        <sz val="11"/>
        <color indexed="8"/>
        <rFont val="Calibri"/>
        <family val="2"/>
      </rPr>
      <t xml:space="preserve"> </t>
    </r>
  </si>
  <si>
    <t xml:space="preserve">A pasta "C.Credito" deverá ser preenchida com os dados correspondentes aos lançamentos com parcelamento de compras no cartão, e projeção dos valores para os próximos meses. </t>
  </si>
  <si>
    <r>
      <t>7º passo:</t>
    </r>
    <r>
      <rPr>
        <sz val="11"/>
        <color indexed="8"/>
        <rFont val="Calibri"/>
        <family val="2"/>
      </rPr>
      <t xml:space="preserve"> </t>
    </r>
  </si>
  <si>
    <t xml:space="preserve">extratos dos bancos, o acompanhamento consolidado das contas. </t>
  </si>
  <si>
    <r>
      <t>1. Receita líquida:</t>
    </r>
    <r>
      <rPr>
        <b/>
        <sz val="11"/>
        <color indexed="8"/>
        <rFont val="Calibri"/>
        <family val="2"/>
      </rPr>
      <t xml:space="preserve"> C</t>
    </r>
    <r>
      <rPr>
        <sz val="11"/>
        <color indexed="8"/>
        <rFont val="Calibri"/>
        <family val="2"/>
      </rPr>
      <t xml:space="preserve">orrespondentes a todo o recurso financeiro que é disponibilizado na conta corrente como: salário líquido, 1/3 de férias, décimo terceiro salário, mesada, </t>
    </r>
  </si>
  <si>
    <t xml:space="preserve">recebimento de aluguel, aposentadoria, restituição de IR, ou salário recebido durante o mês. </t>
  </si>
  <si>
    <r>
      <t xml:space="preserve">As </t>
    </r>
    <r>
      <rPr>
        <b/>
        <sz val="11"/>
        <color indexed="8"/>
        <rFont val="Calibri"/>
        <family val="2"/>
      </rPr>
      <t xml:space="preserve">despesas fixas </t>
    </r>
    <r>
      <rPr>
        <sz val="11"/>
        <color indexed="8"/>
        <rFont val="Calibri"/>
        <family val="2"/>
      </rPr>
      <t xml:space="preserve">são contas regulares, ou seja, ocorrem todos os meses e garantem a prestação de serviços contínuos e essenciais, como: fornecimento de energia elétrica, água, aluguel, prestação da casa, alimentação.  Despesas que não podem ser interrompidas e possuem menor flexibilidade para administrar. </t>
    </r>
  </si>
  <si>
    <r>
      <t xml:space="preserve">As </t>
    </r>
    <r>
      <rPr>
        <b/>
        <sz val="11"/>
        <color indexed="8"/>
        <rFont val="Calibri"/>
        <family val="2"/>
      </rPr>
      <t>despesas variáveis</t>
    </r>
    <r>
      <rPr>
        <sz val="11"/>
        <color indexed="8"/>
        <rFont val="Calibri"/>
        <family val="2"/>
      </rPr>
      <t xml:space="preserve"> são despesas de ocorrência eventual e consideradas não essenciais, ou seja, podem ter o seu consumo suspenso, reduzido, substituido e interrompido como: Gastos com lazer(cinema, teatro, restaurantes), gasolina, estacionamento, seguros, empréstimo. </t>
    </r>
  </si>
  <si>
    <r>
      <t xml:space="preserve">3. Meio de pagamento utilizado: Corresponde aos canais utilizados para efetuar o pagamento das contas. </t>
    </r>
    <r>
      <rPr>
        <sz val="11"/>
        <color indexed="8"/>
        <rFont val="Calibri"/>
        <family val="2"/>
      </rPr>
      <t>Nesse caso, passa-se a observar a disponibilidade de dinheiro em conta para realizar os compromisso assumidos no mês, de acordo como a receita disponível e os gastos realizados.</t>
    </r>
  </si>
  <si>
    <t xml:space="preserve">Para fazer o lançamento no campo "Detalhamento de despesas" considere a forma de pagamento. Veja os exemplos:
a. Compra sem parcelamento no cartão de crédito: Exemplo: Compras no supermercado, lance o valor pago com cartão direto no grupo Alimentação/supermercado.
b. Compra parcelada no cartão de crédito: Exemplo: Uma geladeira que custa R$ 960,00 e foi adquirida em 10 parcelas sem juros, lance o valor equivalente a 1º parcela no campo Moradia/reforma casa/aquisição de bens, nos meses seguintes lance a parcela na pasta "C.Crédito" Parcelas no cartão de meses anteriores".
 </t>
  </si>
  <si>
    <r>
      <t>4. Fluxo de Caixa:</t>
    </r>
    <r>
      <rPr>
        <sz val="11"/>
        <color indexed="8"/>
        <rFont val="Calibri"/>
        <family val="2"/>
      </rPr>
      <t xml:space="preserve"> Esse quadro não precisa ser preenchido é composto por fórmulas com os resultados dos lançamento realizados e resume toda a movimentação financeira do mês e indica as condições de saldo disponível ou a situação de uso do cheque especial.  O fluxo considera o saldo do mês anterior juntamente com a receita líquida do mês e indica o saldo em caixa para os pagamentos a serem realizados (Receita - Despesa). </t>
    </r>
  </si>
  <si>
    <r>
      <t xml:space="preserve">DESAFIO DA POUPANÇA: </t>
    </r>
    <r>
      <rPr>
        <sz val="11"/>
        <color indexed="8"/>
        <rFont val="Calibri"/>
        <family val="2"/>
      </rPr>
      <t xml:space="preserve">Constituir uma reserva para emergências ou formar uma poupança para a realização de um projeto futuro, exemplo: (Viagem, compra de uma TV nova, reformar a casa) requer um dedicação e disciplina com os gastos e deve ser considerado como uma despesa, um compromisso permanente. A partir desse ponto,  será possível juntar um pouco de dinheiro. </t>
    </r>
  </si>
  <si>
    <t>Juntamente com a tabela de aplicações financeiras foi projetada uma tabela bem simples identificada como "Projetos Futuros - quanto guardar para realizar..." a proposta é registrar</t>
  </si>
  <si>
    <t>algum momento futuro.</t>
  </si>
  <si>
    <t>Comparativo  Mês Real x Previsto -</t>
  </si>
  <si>
    <t>Part % da despesa sobre a receita</t>
  </si>
  <si>
    <t>pasta "Real x Previsto" para comparar os gastos realizados e previstos e auxiliar na reoganização dos recursos; e pasta "Gráfico" para avaliar o desempenho e identificar origem e destino</t>
  </si>
  <si>
    <t xml:space="preserve">É importante antes de iniciar o ano, preencher a planilha de previsão, não precisa ser valores exatos, basta acompanhar a média de receita e despesas do ano anterior. </t>
  </si>
  <si>
    <t xml:space="preserve">onde esta conta deve ser lançada e preencha todos os meses. Esta planilha será preenchida uma única vez, você gastará um tempinho a mais, porém,  somente uma vez para preencher </t>
  </si>
  <si>
    <t>"Aplicações" apresentam campos que devem ser preenchidos conforme a orientação indicada nas pastas.</t>
  </si>
  <si>
    <t xml:space="preserve">A movimentação do saldo no mês, partirá do saldo anterior, que deverá ser preenchido ao iniciar o mês, o fluxo será atualizado a cada novo lançamento de conta.  Para essa condição, </t>
  </si>
  <si>
    <t xml:space="preserve">Para que os campos da movimentação do saldo  no mês reconheça qual canal de pagamento foi utilizado, realize a (entrada/saída) ao lado do valor de cada conta com o botão </t>
  </si>
  <si>
    <t xml:space="preserve">                                                                          e registre no campo correspondente o código do meio de pagamento.</t>
  </si>
  <si>
    <t>de como consumir e administrar o risco de endividamento.</t>
  </si>
  <si>
    <r>
      <t>5º passo:</t>
    </r>
    <r>
      <rPr>
        <sz val="11"/>
        <color indexed="8"/>
        <rFont val="Calibri"/>
        <family val="2"/>
      </rPr>
      <t xml:space="preserve"> </t>
    </r>
  </si>
  <si>
    <t xml:space="preserve">A pasta "Previsto Ano" deve ser preenchida com a média simples das receitas e despesas realizadas nos últimos seis meses, mesmo que seja do ano anterior.  </t>
  </si>
  <si>
    <t xml:space="preserve">A pasta "Aplicações"  tem o objetivo de estimular o consumidor a refletir o consumo e programar recursos para realizar gastos emergenciais ou projetos futuros.  A estrutura da </t>
  </si>
  <si>
    <t xml:space="preserve">da pasta possibilita a inclusão de outros campos de acordo com as aplicações que cada usuário possui em função da grande  variedade de investimentos existentes. O objetivo da  </t>
  </si>
  <si>
    <t xml:space="preserve">tabela é estimular a formação de uma reserva, partindo da caderneta de poupança, acessível ao perfil de toda a população e de baixo risco. </t>
  </si>
  <si>
    <t xml:space="preserve">A planilha não realiza o cálculo de remuneração, mas a consolidação dos investimentos a partir dos registros obtidos em extratos para acompanhar ao longo do ano a composição do saldo.  </t>
  </si>
  <si>
    <t>projetos e planos futuros, muitos sem data determinada, mas que é possível projetar hoje o investimento necessário e programar a formação do saldo necessário para realizá-lo em</t>
  </si>
  <si>
    <r>
      <t>8º passo:</t>
    </r>
    <r>
      <rPr>
        <sz val="11"/>
        <color indexed="8"/>
        <rFont val="Calibri"/>
        <family val="2"/>
      </rPr>
      <t xml:space="preserve"> </t>
    </r>
  </si>
  <si>
    <t xml:space="preserve">A pasta "Real x Previsto" apresenta a comparação entre o real x previsto mensal e a participação percentual de cada grupo de despesa sobre a receita no mês. Esta tabela e também </t>
  </si>
  <si>
    <t>a pasta contendo os gráficos são preenchidas automaticmente, conforme a inclusão dos dados mensalmente.</t>
  </si>
  <si>
    <t>Part. % da despesa sobre a receita</t>
  </si>
  <si>
    <t>Ao iniciar o uso da planilha limpe as informações inseridas como exemplos nos campos autorizados para ilustrar a funcionalidade da ferramenta.</t>
  </si>
  <si>
    <t xml:space="preserve">Resumo do fluxo dos meios de pagamentos (entradas e saídas) </t>
  </si>
  <si>
    <t>Internet / TV a cabo</t>
  </si>
  <si>
    <t>M10 - Moradia - Celular</t>
  </si>
  <si>
    <t>M11 - Moradia - Telefone Fixo</t>
  </si>
  <si>
    <t>M12 - Moradia - TV a cabo / Internet</t>
  </si>
  <si>
    <t>Animal de Estimação</t>
  </si>
  <si>
    <t>Banho / Tosa</t>
  </si>
  <si>
    <t>Outros (acessórios, brinquedos, hotel, dog walker)</t>
  </si>
  <si>
    <t>C1 - Animal - Alimentação</t>
  </si>
  <si>
    <t>C2 - Animal - Banho / Tosa</t>
  </si>
  <si>
    <t>Veterinário / medicamento</t>
  </si>
  <si>
    <t>C3 - Animal - Veterinário / Remédios</t>
  </si>
  <si>
    <t>C4 - Animal - Outros (acessórios/brinquedos/dog walker)</t>
  </si>
  <si>
    <t>M10</t>
  </si>
  <si>
    <t>M11</t>
  </si>
  <si>
    <t>M12</t>
  </si>
  <si>
    <t xml:space="preserve">Ração </t>
  </si>
  <si>
    <t>Despesa</t>
  </si>
  <si>
    <t>Total de Receitas Líquida</t>
  </si>
  <si>
    <t>O Idec elaborou esta ferramenta para auxiliar na administração mais eficiente do seu orçamento doméstico, de forma a possibilitar:</t>
  </si>
  <si>
    <t>1) acompanhar a origem e destino das receitas (salário e rendimento adicional);</t>
  </si>
  <si>
    <t>2) identificar o hábito de consumo e os bens e serviços essenciais;</t>
  </si>
  <si>
    <t>3) controlar gastos para manter o equilíbrio financeiro;</t>
  </si>
  <si>
    <t>4) prever os rendimentos para o mês à frente;</t>
  </si>
  <si>
    <t>5) planejar e definir prioridades</t>
  </si>
  <si>
    <t xml:space="preserve">Para o Idec, o combate ao superendividamento  parte do acesso a educação financeira e da reflexão sobre o consumo consciente, assim como do respeito ao Código de Defesa do Consumidor. </t>
  </si>
  <si>
    <t xml:space="preserve">A elaboração do orçamento doméstico exige dedicação, porém, é necessária para quem tem planos e deseja ter mais tranquilidade para lidar com as contas e realizar projetos futuros. </t>
  </si>
  <si>
    <t>Estabelecer metas e envolver a família contribui para alcançar esse objetivo.</t>
  </si>
  <si>
    <t>r3</t>
  </si>
  <si>
    <t>dp</t>
  </si>
  <si>
    <t>db</t>
  </si>
  <si>
    <t xml:space="preserve">Real </t>
  </si>
  <si>
    <t>2º parcela 13º salário</t>
  </si>
  <si>
    <t xml:space="preserve">Loja de presentes </t>
  </si>
  <si>
    <t>As pastas que NÃO necessitam de preenchimento estão protegidas por senhas para evitar que as fórmulas sejam apagadas acidentalmente.</t>
  </si>
  <si>
    <t xml:space="preserve">Digite nos campos correspondentes o saldo final do mês anterior </t>
  </si>
  <si>
    <t>e saldo parcelado do cartão de crédito para próxima fatura</t>
  </si>
  <si>
    <t>f3</t>
  </si>
  <si>
    <t>a1</t>
  </si>
  <si>
    <t>xx</t>
  </si>
  <si>
    <t>tr</t>
  </si>
  <si>
    <t>cc</t>
  </si>
  <si>
    <t>INSS</t>
  </si>
  <si>
    <t xml:space="preserve">Loja </t>
  </si>
  <si>
    <t>DB</t>
  </si>
  <si>
    <t>F7 - Serviços Financeiros - Pagamento da fatura do cartão de crédito</t>
  </si>
  <si>
    <t>Pagamento da fatura do cartão de crédito</t>
  </si>
  <si>
    <t>TR - Transferência ou Doc - Saída</t>
  </si>
  <si>
    <t xml:space="preserve">banco x 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</si>
</sst>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9" formatCode="_(* #,##0_);_(* \(#,##0\);_(* &quot;-&quot;_);_(@_)"/>
    <numFmt numFmtId="171" formatCode="_(* #,##0.00_);_(* \(#,##0.00\);_(* &quot;-&quot;??_);_(@_)"/>
    <numFmt numFmtId="172" formatCode="_-* #,##0.00_-;\-* #,##0.00_-;_-* \-??_-;_-@_-"/>
    <numFmt numFmtId="173" formatCode="_(* #,##0.00_);_(* \(#,##0.00\);_(* \-??_);_(@_)"/>
    <numFmt numFmtId="181" formatCode="[$-416]d\-mmm;@"/>
    <numFmt numFmtId="184" formatCode="_(* #,##0.00_);_(* \(#,##0.00\);_(* &quot;-&quot;_);_(@_)"/>
  </numFmts>
  <fonts count="66"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8"/>
      <color indexed="56"/>
      <name val="Cambria"/>
      <family val="2"/>
    </font>
    <font>
      <sz val="11"/>
      <color indexed="56"/>
      <name val="Calibri"/>
      <family val="2"/>
    </font>
    <font>
      <b/>
      <sz val="16"/>
      <color indexed="9"/>
      <name val="Century Gothic"/>
      <family val="2"/>
    </font>
    <font>
      <b/>
      <sz val="11"/>
      <color indexed="9"/>
      <name val="Century Gothic"/>
      <family val="2"/>
    </font>
    <font>
      <b/>
      <sz val="11"/>
      <color indexed="8"/>
      <name val="Century Gothic"/>
      <family val="2"/>
    </font>
    <font>
      <b/>
      <u/>
      <sz val="11"/>
      <color indexed="8"/>
      <name val="Calibri"/>
      <family val="2"/>
    </font>
    <font>
      <sz val="40"/>
      <color indexed="18"/>
      <name val="Batang"/>
      <family val="1"/>
    </font>
    <font>
      <b/>
      <sz val="14"/>
      <color indexed="9"/>
      <name val="Calibri"/>
      <family val="2"/>
    </font>
    <font>
      <sz val="14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4"/>
      <color indexed="8"/>
      <name val="Calibri"/>
      <family val="2"/>
    </font>
    <font>
      <b/>
      <sz val="12"/>
      <color indexed="9"/>
      <name val="Calibri"/>
      <family val="2"/>
    </font>
    <font>
      <b/>
      <sz val="20"/>
      <color indexed="10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2"/>
      <color indexed="8"/>
      <name val="Calibri"/>
      <family val="2"/>
    </font>
    <font>
      <b/>
      <sz val="12"/>
      <name val="Calibri"/>
      <family val="2"/>
    </font>
    <font>
      <sz val="36"/>
      <color indexed="18"/>
      <name val="Batang"/>
      <family val="1"/>
    </font>
    <font>
      <sz val="36"/>
      <color indexed="8"/>
      <name val="Calibri"/>
      <family val="2"/>
    </font>
    <font>
      <b/>
      <sz val="48"/>
      <color indexed="9"/>
      <name val="Calibri"/>
      <family val="2"/>
    </font>
    <font>
      <b/>
      <sz val="40"/>
      <color indexed="18"/>
      <name val="Batang"/>
      <family val="1"/>
    </font>
    <font>
      <b/>
      <sz val="28"/>
      <color indexed="9"/>
      <name val="Calibri"/>
      <family val="2"/>
    </font>
    <font>
      <b/>
      <sz val="20"/>
      <color indexed="62"/>
      <name val="Calibri"/>
      <family val="2"/>
    </font>
    <font>
      <b/>
      <sz val="20"/>
      <color indexed="10"/>
      <name val="Calibri"/>
      <family val="2"/>
    </font>
    <font>
      <sz val="20"/>
      <color indexed="18"/>
      <name val="Batang"/>
      <family val="1"/>
    </font>
    <font>
      <b/>
      <sz val="20"/>
      <color indexed="9"/>
      <name val="Calibri"/>
      <family val="2"/>
    </font>
    <font>
      <sz val="2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11"/>
      <color indexed="8"/>
      <name val="Calibri"/>
      <family val="2"/>
    </font>
    <font>
      <b/>
      <sz val="11"/>
      <color theme="0"/>
      <name val="Calibri"/>
      <family val="2"/>
    </font>
    <font>
      <b/>
      <sz val="12"/>
      <color theme="0"/>
      <name val="Calibri"/>
      <family val="2"/>
    </font>
    <font>
      <b/>
      <sz val="14"/>
      <color theme="0"/>
      <name val="Calibri"/>
      <family val="2"/>
    </font>
    <font>
      <sz val="11"/>
      <color theme="1"/>
      <name val="Calibri"/>
      <family val="2"/>
    </font>
    <font>
      <b/>
      <sz val="14"/>
      <color theme="0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36"/>
      <color theme="4" tint="-0.249977111117893"/>
      <name val="Calibri"/>
      <family val="2"/>
    </font>
    <font>
      <b/>
      <sz val="48"/>
      <color theme="4" tint="-0.249977111117893"/>
      <name val="Calibri"/>
      <family val="2"/>
    </font>
    <font>
      <b/>
      <sz val="48"/>
      <color theme="0"/>
      <name val="Calibri"/>
      <family val="2"/>
    </font>
    <font>
      <b/>
      <sz val="18"/>
      <color theme="3" tint="-0.249977111117893"/>
      <name val="Calibri"/>
      <family val="2"/>
    </font>
    <font>
      <b/>
      <sz val="10"/>
      <color theme="0"/>
      <name val="Calibri"/>
      <family val="2"/>
      <scheme val="minor"/>
    </font>
    <font>
      <sz val="11"/>
      <color theme="0"/>
      <name val="Calibri"/>
      <family val="2"/>
    </font>
    <font>
      <b/>
      <sz val="10"/>
      <color indexed="8"/>
      <name val="Calibri"/>
      <family val="2"/>
      <scheme val="minor"/>
    </font>
    <font>
      <b/>
      <sz val="10"/>
      <color indexed="18"/>
      <name val="Calibri"/>
      <family val="2"/>
      <scheme val="minor"/>
    </font>
    <font>
      <b/>
      <sz val="11"/>
      <color theme="4" tint="-0.249977111117893"/>
      <name val="Calibri"/>
      <family val="2"/>
    </font>
    <font>
      <b/>
      <sz val="20"/>
      <color theme="4" tint="-0.249977111117893"/>
      <name val="Calibri"/>
      <family val="2"/>
    </font>
    <font>
      <b/>
      <sz val="16"/>
      <color theme="4" tint="-0.249977111117893"/>
      <name val="Calibri"/>
      <family val="2"/>
    </font>
    <font>
      <sz val="16"/>
      <color theme="4" tint="-0.249977111117893"/>
      <name val="Calibri"/>
      <family val="2"/>
    </font>
    <font>
      <b/>
      <sz val="24"/>
      <color theme="4" tint="-0.249977111117893"/>
      <name val="Calibri"/>
      <family val="2"/>
    </font>
    <font>
      <sz val="18"/>
      <color theme="4" tint="-0.249977111117893"/>
      <name val="Calibri"/>
      <family val="2"/>
    </font>
    <font>
      <b/>
      <sz val="18"/>
      <color theme="4" tint="-0.249977111117893"/>
      <name val="Calibri"/>
      <family val="2"/>
    </font>
    <font>
      <b/>
      <sz val="20"/>
      <color theme="4" tint="-0.499984740745262"/>
      <name val="Calibri"/>
      <family val="2"/>
    </font>
    <font>
      <b/>
      <sz val="16"/>
      <color theme="3" tint="-0.249977111117893"/>
      <name val="Calibri"/>
      <family val="2"/>
    </font>
    <font>
      <b/>
      <sz val="16"/>
      <color theme="0"/>
      <name val="Calibri"/>
      <family val="2"/>
    </font>
    <font>
      <sz val="9"/>
      <color rgb="FF333333"/>
      <name val="Arial"/>
      <family val="2"/>
    </font>
    <font>
      <b/>
      <sz val="11"/>
      <color rgb="FFFF0000"/>
      <name val="Calibri"/>
      <family val="2"/>
    </font>
    <font>
      <b/>
      <sz val="24"/>
      <color theme="3" tint="-0.249977111117893"/>
      <name val="Calibri"/>
      <family val="2"/>
    </font>
    <font>
      <b/>
      <sz val="48"/>
      <color theme="3" tint="-0.249977111117893"/>
      <name val="Calibri"/>
      <family val="2"/>
    </font>
    <font>
      <b/>
      <sz val="28"/>
      <color theme="4" tint="-0.249977111117893"/>
      <name val="Calibri"/>
      <family val="2"/>
    </font>
    <font>
      <b/>
      <sz val="18"/>
      <color theme="0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indexed="57"/>
        <bgColor indexed="21"/>
      </patternFill>
    </fill>
    <fill>
      <patternFill patternType="solid">
        <fgColor indexed="22"/>
        <bgColor indexed="31"/>
      </patternFill>
    </fill>
    <fill>
      <patternFill patternType="solid">
        <fgColor rgb="FF649691"/>
        <bgColor indexed="56"/>
      </patternFill>
    </fill>
    <fill>
      <patternFill patternType="solid">
        <fgColor rgb="FF649691"/>
        <bgColor indexed="51"/>
      </patternFill>
    </fill>
    <fill>
      <patternFill patternType="solid">
        <fgColor theme="0"/>
        <bgColor indexed="31"/>
      </patternFill>
    </fill>
    <fill>
      <patternFill patternType="solid">
        <fgColor theme="3" tint="-0.249977111117893"/>
        <bgColor indexed="3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5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56"/>
      </patternFill>
    </fill>
    <fill>
      <patternFill patternType="solid">
        <fgColor theme="0"/>
        <bgColor indexed="3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3" tint="0.39997558519241921"/>
        <bgColor indexed="64"/>
      </patternFill>
    </fill>
  </fills>
  <borders count="5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indexed="57"/>
      </left>
      <right/>
      <top/>
      <bottom/>
      <diagonal/>
    </border>
    <border>
      <left/>
      <right style="thick">
        <color indexed="57"/>
      </right>
      <top/>
      <bottom/>
      <diagonal/>
    </border>
    <border>
      <left style="thick">
        <color indexed="57"/>
      </left>
      <right/>
      <top/>
      <bottom style="thick">
        <color indexed="57"/>
      </bottom>
      <diagonal/>
    </border>
    <border>
      <left/>
      <right/>
      <top/>
      <bottom style="thick">
        <color indexed="57"/>
      </bottom>
      <diagonal/>
    </border>
    <border>
      <left/>
      <right style="thick">
        <color indexed="57"/>
      </right>
      <top/>
      <bottom style="thick">
        <color indexed="57"/>
      </bottom>
      <diagonal/>
    </border>
    <border>
      <left/>
      <right style="thick">
        <color indexed="62"/>
      </right>
      <top/>
      <bottom/>
      <diagonal/>
    </border>
    <border>
      <left style="thick">
        <color indexed="62"/>
      </left>
      <right/>
      <top style="thick">
        <color indexed="62"/>
      </top>
      <bottom/>
      <diagonal/>
    </border>
    <border>
      <left/>
      <right/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/>
      <bottom style="thin">
        <color theme="4" tint="-0.249977111117893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/>
      <top style="thin">
        <color theme="3" tint="0.39997558519241921"/>
      </top>
      <bottom style="thin">
        <color theme="3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3" tint="0.39997558519241921"/>
      </left>
      <right style="thin">
        <color theme="4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4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/>
      <top style="thin">
        <color theme="3" tint="0.39997558519241921"/>
      </top>
      <bottom/>
      <diagonal/>
    </border>
    <border>
      <left/>
      <right/>
      <top style="thin">
        <color theme="3" tint="0.39997558519241921"/>
      </top>
      <bottom/>
      <diagonal/>
    </border>
    <border>
      <left/>
      <right style="thin">
        <color theme="3" tint="0.39997558519241921"/>
      </right>
      <top style="thin">
        <color theme="3" tint="0.39997558519241921"/>
      </top>
      <bottom/>
      <diagonal/>
    </border>
    <border>
      <left style="thin">
        <color theme="3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3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3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3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theme="3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3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3" tint="0.39997558519241921"/>
      </bottom>
      <diagonal/>
    </border>
    <border>
      <left style="thin">
        <color theme="4" tint="0.39997558519241921"/>
      </left>
      <right style="thin">
        <color theme="3" tint="0.39997558519241921"/>
      </right>
      <top style="thin">
        <color theme="4" tint="0.39997558519241921"/>
      </top>
      <bottom style="thin">
        <color theme="3" tint="0.39997558519241921"/>
      </bottom>
      <diagonal/>
    </border>
    <border>
      <left/>
      <right/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 style="thin">
        <color theme="4" tint="0.39997558519241921"/>
      </right>
      <top/>
      <bottom/>
      <diagonal/>
    </border>
    <border>
      <left style="thin">
        <color theme="4" tint="0.39997558519241921"/>
      </left>
      <right style="thin">
        <color theme="4" tint="0.39997558519241921"/>
      </right>
      <top/>
      <bottom/>
      <diagonal/>
    </border>
    <border>
      <left/>
      <right style="thin">
        <color theme="3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3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/>
      <diagonal/>
    </border>
    <border>
      <left style="thin">
        <color theme="3" tint="0.39997558519241921"/>
      </left>
      <right style="thin">
        <color theme="3" tint="0.39997558519241921"/>
      </right>
      <top/>
      <bottom/>
      <diagonal/>
    </border>
    <border>
      <left style="thin">
        <color theme="3" tint="0.39997558519241921"/>
      </left>
      <right style="thin">
        <color theme="3" tint="0.39997558519241921"/>
      </right>
      <top/>
      <bottom style="thin">
        <color theme="3" tint="0.39997558519241921"/>
      </bottom>
      <diagonal/>
    </border>
    <border>
      <left/>
      <right style="medium">
        <color theme="4" tint="-0.249977111117893"/>
      </right>
      <top/>
      <bottom/>
      <diagonal/>
    </border>
    <border>
      <left/>
      <right/>
      <top/>
      <bottom style="medium">
        <color theme="4" tint="-0.249977111117893"/>
      </bottom>
      <diagonal/>
    </border>
    <border>
      <left/>
      <right style="medium">
        <color theme="4" tint="-0.249977111117893"/>
      </right>
      <top/>
      <bottom style="medium">
        <color theme="4" tint="-0.249977111117893"/>
      </bottom>
      <diagonal/>
    </border>
    <border>
      <left style="medium">
        <color theme="4" tint="-0.249977111117893"/>
      </left>
      <right/>
      <top style="medium">
        <color theme="4" tint="-0.249977111117893"/>
      </top>
      <bottom/>
      <diagonal/>
    </border>
    <border>
      <left style="medium">
        <color theme="4" tint="-0.249977111117893"/>
      </left>
      <right/>
      <top/>
      <bottom/>
      <diagonal/>
    </border>
    <border>
      <left style="medium">
        <color theme="4" tint="-0.249977111117893"/>
      </left>
      <right/>
      <top/>
      <bottom style="medium">
        <color theme="4" tint="-0.249977111117893"/>
      </bottom>
      <diagonal/>
    </border>
    <border>
      <left/>
      <right/>
      <top style="medium">
        <color theme="4" tint="-0.249977111117893"/>
      </top>
      <bottom/>
      <diagonal/>
    </border>
    <border>
      <left/>
      <right style="medium">
        <color theme="4" tint="-0.249977111117893"/>
      </right>
      <top style="medium">
        <color theme="4" tint="-0.249977111117893"/>
      </top>
      <bottom/>
      <diagonal/>
    </border>
  </borders>
  <cellStyleXfs count="5">
    <xf numFmtId="0" fontId="0" fillId="0" borderId="0"/>
    <xf numFmtId="172" fontId="18" fillId="0" borderId="0" applyFill="0" applyBorder="0" applyAlignment="0" applyProtection="0"/>
    <xf numFmtId="9" fontId="18" fillId="0" borderId="0" applyFill="0" applyBorder="0" applyAlignment="0" applyProtection="0"/>
    <xf numFmtId="0" fontId="4" fillId="0" borderId="0" applyNumberFormat="0" applyFill="0" applyBorder="0" applyAlignment="0" applyProtection="0"/>
    <xf numFmtId="0" fontId="3" fillId="0" borderId="1" applyNumberFormat="0" applyFill="0" applyAlignment="0" applyProtection="0"/>
  </cellStyleXfs>
  <cellXfs count="348">
    <xf numFmtId="0" fontId="0" fillId="0" borderId="0" xfId="0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0" fillId="2" borderId="0" xfId="0" applyFill="1"/>
    <xf numFmtId="0" fontId="1" fillId="0" borderId="0" xfId="0" applyFont="1"/>
    <xf numFmtId="0" fontId="0" fillId="0" borderId="2" xfId="0" applyFont="1" applyBorder="1"/>
    <xf numFmtId="0" fontId="0" fillId="0" borderId="0" xfId="0" applyFont="1" applyBorder="1"/>
    <xf numFmtId="0" fontId="0" fillId="0" borderId="3" xfId="0" applyBorder="1"/>
    <xf numFmtId="0" fontId="3" fillId="0" borderId="2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9" fillId="0" borderId="8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0" borderId="0" xfId="0" applyFont="1"/>
    <xf numFmtId="172" fontId="3" fillId="0" borderId="0" xfId="1" applyFont="1" applyFill="1" applyBorder="1" applyAlignment="1" applyProtection="1"/>
    <xf numFmtId="172" fontId="0" fillId="0" borderId="0" xfId="0" applyNumberFormat="1"/>
    <xf numFmtId="0" fontId="0" fillId="0" borderId="0" xfId="0" applyFill="1"/>
    <xf numFmtId="0" fontId="12" fillId="0" borderId="0" xfId="0" applyFont="1" applyFill="1" applyBorder="1"/>
    <xf numFmtId="172" fontId="15" fillId="0" borderId="0" xfId="0" applyNumberFormat="1" applyFont="1" applyFill="1"/>
    <xf numFmtId="0" fontId="13" fillId="0" borderId="0" xfId="0" applyFont="1" applyBorder="1"/>
    <xf numFmtId="0" fontId="0" fillId="0" borderId="0" xfId="0" applyBorder="1"/>
    <xf numFmtId="0" fontId="2" fillId="4" borderId="0" xfId="0" applyFont="1" applyFill="1" applyBorder="1" applyAlignment="1">
      <alignment horizontal="center"/>
    </xf>
    <xf numFmtId="0" fontId="2" fillId="4" borderId="0" xfId="0" applyFont="1" applyFill="1" applyBorder="1"/>
    <xf numFmtId="0" fontId="36" fillId="5" borderId="0" xfId="0" applyFont="1" applyFill="1"/>
    <xf numFmtId="172" fontId="36" fillId="0" borderId="0" xfId="0" applyNumberFormat="1" applyFont="1"/>
    <xf numFmtId="0" fontId="36" fillId="0" borderId="0" xfId="0" applyFont="1"/>
    <xf numFmtId="0" fontId="12" fillId="0" borderId="0" xfId="0" applyFont="1"/>
    <xf numFmtId="0" fontId="0" fillId="0" borderId="0" xfId="0" applyFont="1" applyFill="1" applyBorder="1"/>
    <xf numFmtId="172" fontId="18" fillId="0" borderId="14" xfId="1" applyFont="1" applyFill="1" applyBorder="1" applyAlignment="1" applyProtection="1"/>
    <xf numFmtId="0" fontId="0" fillId="0" borderId="0" xfId="0" applyFont="1"/>
    <xf numFmtId="0" fontId="2" fillId="4" borderId="0" xfId="0" applyFont="1" applyFill="1"/>
    <xf numFmtId="0" fontId="2" fillId="4" borderId="0" xfId="0" applyFont="1" applyFill="1" applyBorder="1" applyAlignment="1">
      <alignment horizontal="left" vertical="center"/>
    </xf>
    <xf numFmtId="0" fontId="0" fillId="4" borderId="0" xfId="0" applyFont="1" applyFill="1" applyBorder="1"/>
    <xf numFmtId="0" fontId="0" fillId="4" borderId="0" xfId="0" applyFont="1" applyFill="1"/>
    <xf numFmtId="0" fontId="0" fillId="5" borderId="0" xfId="0" applyFont="1" applyFill="1"/>
    <xf numFmtId="0" fontId="0" fillId="5" borderId="0" xfId="0" applyFont="1" applyFill="1" applyBorder="1"/>
    <xf numFmtId="0" fontId="36" fillId="5" borderId="0" xfId="0" applyFont="1" applyFill="1" applyBorder="1"/>
    <xf numFmtId="0" fontId="37" fillId="5" borderId="0" xfId="0" applyFont="1" applyFill="1" applyBorder="1" applyAlignment="1">
      <alignment horizontal="left" vertical="center"/>
    </xf>
    <xf numFmtId="172" fontId="18" fillId="0" borderId="14" xfId="1" applyFont="1" applyFill="1" applyBorder="1" applyAlignment="1" applyProtection="1"/>
    <xf numFmtId="172" fontId="18" fillId="6" borderId="14" xfId="1" applyFont="1" applyFill="1" applyBorder="1" applyAlignment="1" applyProtection="1"/>
    <xf numFmtId="172" fontId="18" fillId="0" borderId="14" xfId="1" applyFont="1" applyFill="1" applyBorder="1" applyAlignment="1" applyProtection="1"/>
    <xf numFmtId="0" fontId="20" fillId="0" borderId="0" xfId="0" applyFont="1"/>
    <xf numFmtId="0" fontId="23" fillId="0" borderId="0" xfId="0" applyFont="1" applyBorder="1"/>
    <xf numFmtId="0" fontId="23" fillId="0" borderId="0" xfId="0" applyFont="1"/>
    <xf numFmtId="0" fontId="36" fillId="0" borderId="0" xfId="0" applyFont="1" applyFill="1"/>
    <xf numFmtId="0" fontId="36" fillId="0" borderId="0" xfId="0" applyFont="1" applyFill="1" applyBorder="1"/>
    <xf numFmtId="172" fontId="36" fillId="0" borderId="0" xfId="0" applyNumberFormat="1" applyFont="1" applyFill="1"/>
    <xf numFmtId="43" fontId="0" fillId="0" borderId="0" xfId="0" applyNumberFormat="1"/>
    <xf numFmtId="173" fontId="18" fillId="0" borderId="14" xfId="1" applyNumberFormat="1" applyFont="1" applyFill="1" applyBorder="1" applyAlignment="1" applyProtection="1"/>
    <xf numFmtId="173" fontId="3" fillId="3" borderId="14" xfId="1" applyNumberFormat="1" applyFont="1" applyFill="1" applyBorder="1" applyAlignment="1" applyProtection="1"/>
    <xf numFmtId="173" fontId="0" fillId="0" borderId="0" xfId="1" applyNumberFormat="1" applyFont="1" applyFill="1" applyBorder="1" applyAlignment="1" applyProtection="1"/>
    <xf numFmtId="169" fontId="36" fillId="0" borderId="0" xfId="0" applyNumberFormat="1" applyFont="1" applyFill="1"/>
    <xf numFmtId="171" fontId="18" fillId="0" borderId="14" xfId="1" applyNumberFormat="1" applyFont="1" applyFill="1" applyBorder="1" applyAlignment="1" applyProtection="1"/>
    <xf numFmtId="0" fontId="38" fillId="5" borderId="0" xfId="0" applyFont="1" applyFill="1" applyBorder="1"/>
    <xf numFmtId="0" fontId="5" fillId="0" borderId="0" xfId="0" applyFont="1" applyBorder="1"/>
    <xf numFmtId="0" fontId="0" fillId="0" borderId="0" xfId="0" quotePrefix="1"/>
    <xf numFmtId="184" fontId="36" fillId="5" borderId="0" xfId="0" applyNumberFormat="1" applyFont="1" applyFill="1"/>
    <xf numFmtId="172" fontId="18" fillId="0" borderId="14" xfId="1" applyFont="1" applyFill="1" applyBorder="1" applyAlignment="1" applyProtection="1"/>
    <xf numFmtId="173" fontId="18" fillId="0" borderId="15" xfId="1" applyNumberFormat="1" applyFont="1" applyFill="1" applyBorder="1" applyAlignment="1" applyProtection="1"/>
    <xf numFmtId="172" fontId="39" fillId="4" borderId="0" xfId="1" applyFont="1" applyFill="1" applyBorder="1" applyAlignment="1">
      <alignment horizontal="left" vertical="center"/>
    </xf>
    <xf numFmtId="0" fontId="40" fillId="5" borderId="0" xfId="0" applyFont="1" applyFill="1" applyBorder="1" applyAlignment="1">
      <alignment horizontal="center"/>
    </xf>
    <xf numFmtId="0" fontId="40" fillId="4" borderId="0" xfId="0" applyFont="1" applyFill="1" applyBorder="1" applyAlignment="1">
      <alignment horizontal="center"/>
    </xf>
    <xf numFmtId="172" fontId="18" fillId="0" borderId="14" xfId="1" applyFont="1" applyFill="1" applyBorder="1" applyAlignment="1" applyProtection="1"/>
    <xf numFmtId="0" fontId="9" fillId="0" borderId="7" xfId="0" applyFont="1" applyBorder="1" applyAlignment="1">
      <alignment horizontal="justify" wrapText="1"/>
    </xf>
    <xf numFmtId="0" fontId="9" fillId="0" borderId="0" xfId="0" applyFont="1" applyBorder="1" applyAlignment="1">
      <alignment horizontal="justify" wrapText="1"/>
    </xf>
    <xf numFmtId="0" fontId="6" fillId="7" borderId="0" xfId="0" applyFont="1" applyFill="1"/>
    <xf numFmtId="0" fontId="1" fillId="7" borderId="0" xfId="0" applyFont="1" applyFill="1"/>
    <xf numFmtId="0" fontId="0" fillId="7" borderId="0" xfId="0" applyFill="1"/>
    <xf numFmtId="0" fontId="41" fillId="4" borderId="0" xfId="0" applyFont="1" applyFill="1" applyBorder="1" applyAlignment="1" applyProtection="1">
      <alignment horizontal="left" vertical="center"/>
    </xf>
    <xf numFmtId="0" fontId="11" fillId="4" borderId="0" xfId="0" applyFont="1" applyFill="1" applyBorder="1" applyAlignment="1" applyProtection="1">
      <alignment horizontal="center" vertical="center"/>
    </xf>
    <xf numFmtId="17" fontId="11" fillId="4" borderId="0" xfId="0" applyNumberFormat="1" applyFont="1" applyFill="1" applyBorder="1" applyAlignment="1" applyProtection="1">
      <alignment horizontal="center" vertical="center"/>
    </xf>
    <xf numFmtId="17" fontId="11" fillId="4" borderId="0" xfId="0" applyNumberFormat="1" applyFont="1" applyFill="1" applyBorder="1" applyAlignment="1" applyProtection="1">
      <alignment horizontal="center"/>
    </xf>
    <xf numFmtId="0" fontId="11" fillId="4" borderId="0" xfId="0" applyFont="1" applyFill="1" applyBorder="1" applyAlignment="1" applyProtection="1">
      <alignment horizontal="center"/>
    </xf>
    <xf numFmtId="0" fontId="0" fillId="0" borderId="14" xfId="0" applyFont="1" applyBorder="1" applyAlignment="1" applyProtection="1">
      <alignment horizontal="center"/>
    </xf>
    <xf numFmtId="181" fontId="0" fillId="0" borderId="14" xfId="0" applyNumberFormat="1" applyFont="1" applyFill="1" applyBorder="1" applyProtection="1"/>
    <xf numFmtId="181" fontId="0" fillId="0" borderId="14" xfId="0" applyNumberFormat="1" applyFill="1" applyBorder="1" applyProtection="1"/>
    <xf numFmtId="0" fontId="11" fillId="4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42" fillId="0" borderId="0" xfId="0" applyFont="1" applyFill="1" applyBorder="1" applyAlignment="1" applyProtection="1">
      <alignment vertical="center"/>
    </xf>
    <xf numFmtId="0" fontId="43" fillId="0" borderId="0" xfId="0" applyFont="1" applyFill="1" applyBorder="1" applyAlignment="1" applyProtection="1">
      <alignment vertical="center"/>
    </xf>
    <xf numFmtId="0" fontId="44" fillId="0" borderId="0" xfId="0" applyFont="1" applyFill="1" applyBorder="1" applyAlignment="1" applyProtection="1">
      <alignment vertical="center"/>
    </xf>
    <xf numFmtId="172" fontId="18" fillId="0" borderId="0" xfId="1" applyProtection="1"/>
    <xf numFmtId="0" fontId="45" fillId="3" borderId="0" xfId="0" applyFont="1" applyFill="1" applyBorder="1" applyAlignment="1" applyProtection="1">
      <alignment horizontal="center" vertical="center"/>
    </xf>
    <xf numFmtId="0" fontId="46" fillId="3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center" vertical="justify"/>
    </xf>
    <xf numFmtId="0" fontId="2" fillId="4" borderId="16" xfId="0" applyFont="1" applyFill="1" applyBorder="1" applyAlignment="1" applyProtection="1">
      <alignment horizontal="center" vertical="center"/>
    </xf>
    <xf numFmtId="0" fontId="47" fillId="0" borderId="0" xfId="0" applyFont="1" applyFill="1" applyBorder="1" applyProtection="1"/>
    <xf numFmtId="0" fontId="38" fillId="0" borderId="0" xfId="0" applyFont="1" applyFill="1" applyBorder="1" applyAlignment="1" applyProtection="1">
      <alignment horizontal="left" vertical="center"/>
    </xf>
    <xf numFmtId="171" fontId="38" fillId="4" borderId="0" xfId="1" applyNumberFormat="1" applyFont="1" applyFill="1" applyBorder="1" applyAlignment="1" applyProtection="1">
      <alignment horizontal="left" vertical="center"/>
    </xf>
    <xf numFmtId="171" fontId="38" fillId="4" borderId="0" xfId="1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/>
    <xf numFmtId="0" fontId="48" fillId="0" borderId="0" xfId="0" applyFont="1" applyAlignment="1" applyProtection="1">
      <alignment horizontal="center"/>
    </xf>
    <xf numFmtId="0" fontId="3" fillId="0" borderId="0" xfId="0" applyFont="1" applyProtection="1"/>
    <xf numFmtId="172" fontId="18" fillId="0" borderId="14" xfId="1" applyFont="1" applyFill="1" applyBorder="1" applyAlignment="1" applyProtection="1"/>
    <xf numFmtId="17" fontId="1" fillId="4" borderId="0" xfId="0" applyNumberFormat="1" applyFont="1" applyFill="1" applyBorder="1" applyAlignment="1" applyProtection="1"/>
    <xf numFmtId="0" fontId="25" fillId="0" borderId="0" xfId="0" applyFont="1" applyBorder="1" applyAlignment="1" applyProtection="1"/>
    <xf numFmtId="0" fontId="49" fillId="0" borderId="0" xfId="0" applyFont="1" applyBorder="1" applyAlignment="1" applyProtection="1"/>
    <xf numFmtId="0" fontId="3" fillId="0" borderId="0" xfId="0" applyFont="1" applyFill="1" applyBorder="1" applyProtection="1"/>
    <xf numFmtId="0" fontId="2" fillId="4" borderId="0" xfId="0" applyFont="1" applyFill="1" applyBorder="1" applyAlignment="1" applyProtection="1">
      <alignment horizontal="left" vertical="center"/>
    </xf>
    <xf numFmtId="172" fontId="18" fillId="0" borderId="14" xfId="1" applyFont="1" applyFill="1" applyBorder="1" applyAlignment="1" applyProtection="1"/>
    <xf numFmtId="173" fontId="18" fillId="0" borderId="17" xfId="1" applyNumberFormat="1" applyFont="1" applyFill="1" applyBorder="1" applyAlignment="1" applyProtection="1"/>
    <xf numFmtId="0" fontId="16" fillId="4" borderId="0" xfId="0" applyFont="1" applyFill="1" applyBorder="1"/>
    <xf numFmtId="173" fontId="2" fillId="4" borderId="0" xfId="1" applyNumberFormat="1" applyFont="1" applyFill="1" applyBorder="1" applyAlignment="1" applyProtection="1"/>
    <xf numFmtId="0" fontId="24" fillId="0" borderId="0" xfId="0" applyFont="1" applyFill="1"/>
    <xf numFmtId="0" fontId="16" fillId="4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0" fillId="0" borderId="0" xfId="0" applyFont="1" applyFill="1"/>
    <xf numFmtId="0" fontId="51" fillId="0" borderId="0" xfId="0" applyFont="1" applyFill="1" applyBorder="1" applyAlignment="1">
      <alignment horizontal="left" vertical="center"/>
    </xf>
    <xf numFmtId="0" fontId="37" fillId="5" borderId="0" xfId="0" applyFont="1" applyFill="1" applyBorder="1"/>
    <xf numFmtId="0" fontId="16" fillId="0" borderId="0" xfId="0" applyFont="1" applyFill="1" applyBorder="1"/>
    <xf numFmtId="173" fontId="2" fillId="0" borderId="0" xfId="1" applyNumberFormat="1" applyFont="1" applyFill="1" applyBorder="1" applyAlignment="1" applyProtection="1"/>
    <xf numFmtId="173" fontId="18" fillId="8" borderId="14" xfId="1" applyNumberFormat="1" applyFont="1" applyFill="1" applyBorder="1" applyAlignment="1" applyProtection="1"/>
    <xf numFmtId="173" fontId="3" fillId="9" borderId="14" xfId="1" applyNumberFormat="1" applyFont="1" applyFill="1" applyBorder="1" applyAlignment="1" applyProtection="1"/>
    <xf numFmtId="173" fontId="3" fillId="9" borderId="17" xfId="1" applyNumberFormat="1" applyFont="1" applyFill="1" applyBorder="1" applyAlignment="1" applyProtection="1"/>
    <xf numFmtId="172" fontId="18" fillId="0" borderId="17" xfId="1" applyFont="1" applyFill="1" applyBorder="1" applyAlignment="1" applyProtection="1"/>
    <xf numFmtId="172" fontId="2" fillId="4" borderId="0" xfId="1" applyFont="1" applyFill="1" applyBorder="1" applyAlignment="1" applyProtection="1"/>
    <xf numFmtId="172" fontId="14" fillId="9" borderId="14" xfId="1" applyFont="1" applyFill="1" applyBorder="1" applyAlignment="1" applyProtection="1"/>
    <xf numFmtId="173" fontId="18" fillId="9" borderId="14" xfId="1" applyNumberFormat="1" applyFont="1" applyFill="1" applyBorder="1" applyAlignment="1" applyProtection="1"/>
    <xf numFmtId="0" fontId="21" fillId="9" borderId="14" xfId="0" applyFont="1" applyFill="1" applyBorder="1"/>
    <xf numFmtId="0" fontId="36" fillId="10" borderId="0" xfId="0" applyFont="1" applyFill="1" applyBorder="1"/>
    <xf numFmtId="184" fontId="36" fillId="10" borderId="0" xfId="0" applyNumberFormat="1" applyFont="1" applyFill="1"/>
    <xf numFmtId="172" fontId="36" fillId="11" borderId="0" xfId="0" applyNumberFormat="1" applyFont="1" applyFill="1"/>
    <xf numFmtId="0" fontId="36" fillId="11" borderId="0" xfId="0" applyFont="1" applyFill="1"/>
    <xf numFmtId="0" fontId="21" fillId="12" borderId="0" xfId="0" applyFont="1" applyFill="1" applyBorder="1"/>
    <xf numFmtId="173" fontId="14" fillId="12" borderId="0" xfId="1" applyNumberFormat="1" applyFont="1" applyFill="1" applyBorder="1" applyAlignment="1" applyProtection="1"/>
    <xf numFmtId="0" fontId="37" fillId="10" borderId="0" xfId="0" applyFont="1" applyFill="1" applyBorder="1"/>
    <xf numFmtId="0" fontId="20" fillId="0" borderId="0" xfId="0" applyFont="1" applyFill="1" applyBorder="1"/>
    <xf numFmtId="0" fontId="11" fillId="4" borderId="18" xfId="0" applyFont="1" applyFill="1" applyBorder="1" applyAlignment="1" applyProtection="1">
      <alignment vertical="center"/>
    </xf>
    <xf numFmtId="0" fontId="11" fillId="4" borderId="18" xfId="0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/>
    </xf>
    <xf numFmtId="0" fontId="26" fillId="13" borderId="0" xfId="0" applyFont="1" applyFill="1" applyBorder="1"/>
    <xf numFmtId="0" fontId="17" fillId="11" borderId="0" xfId="0" applyFont="1" applyFill="1"/>
    <xf numFmtId="171" fontId="3" fillId="0" borderId="14" xfId="1" applyNumberFormat="1" applyFont="1" applyFill="1" applyBorder="1" applyAlignment="1" applyProtection="1"/>
    <xf numFmtId="0" fontId="38" fillId="5" borderId="0" xfId="0" applyFont="1" applyFill="1" applyBorder="1" applyAlignment="1">
      <alignment horizontal="center"/>
    </xf>
    <xf numFmtId="0" fontId="20" fillId="0" borderId="0" xfId="0" applyFont="1" applyBorder="1"/>
    <xf numFmtId="172" fontId="18" fillId="0" borderId="19" xfId="1" applyFont="1" applyBorder="1"/>
    <xf numFmtId="172" fontId="18" fillId="0" borderId="19" xfId="1" applyFont="1" applyFill="1" applyBorder="1"/>
    <xf numFmtId="172" fontId="18" fillId="0" borderId="19" xfId="1" applyFont="1" applyFill="1" applyBorder="1" applyAlignment="1" applyProtection="1"/>
    <xf numFmtId="172" fontId="13" fillId="0" borderId="19" xfId="1" applyFont="1" applyFill="1" applyBorder="1" applyAlignment="1" applyProtection="1"/>
    <xf numFmtId="172" fontId="18" fillId="0" borderId="20" xfId="1" applyFont="1" applyBorder="1"/>
    <xf numFmtId="172" fontId="18" fillId="0" borderId="20" xfId="1" applyFont="1" applyFill="1" applyBorder="1"/>
    <xf numFmtId="172" fontId="18" fillId="0" borderId="20" xfId="1" applyFont="1" applyFill="1" applyBorder="1" applyAlignment="1" applyProtection="1"/>
    <xf numFmtId="172" fontId="13" fillId="0" borderId="20" xfId="1" applyFont="1" applyFill="1" applyBorder="1" applyAlignment="1" applyProtection="1"/>
    <xf numFmtId="0" fontId="0" fillId="0" borderId="19" xfId="0" applyBorder="1"/>
    <xf numFmtId="0" fontId="20" fillId="0" borderId="19" xfId="0" applyFont="1" applyBorder="1"/>
    <xf numFmtId="0" fontId="0" fillId="0" borderId="19" xfId="0" applyFont="1" applyBorder="1"/>
    <xf numFmtId="0" fontId="0" fillId="0" borderId="19" xfId="0" applyFont="1" applyBorder="1" applyAlignment="1">
      <alignment horizontal="center"/>
    </xf>
    <xf numFmtId="0" fontId="0" fillId="0" borderId="19" xfId="0" applyFont="1" applyFill="1" applyBorder="1"/>
    <xf numFmtId="0" fontId="0" fillId="0" borderId="20" xfId="0" applyBorder="1"/>
    <xf numFmtId="173" fontId="18" fillId="0" borderId="15" xfId="1" applyNumberFormat="1" applyFont="1" applyFill="1" applyBorder="1" applyAlignment="1" applyProtection="1"/>
    <xf numFmtId="0" fontId="16" fillId="4" borderId="21" xfId="0" applyFont="1" applyFill="1" applyBorder="1" applyAlignment="1" applyProtection="1">
      <alignment horizontal="justify" vertical="top"/>
    </xf>
    <xf numFmtId="17" fontId="11" fillId="4" borderId="0" xfId="0" applyNumberFormat="1" applyFont="1" applyFill="1" applyBorder="1" applyAlignment="1" applyProtection="1">
      <alignment horizontal="center"/>
    </xf>
    <xf numFmtId="0" fontId="52" fillId="0" borderId="0" xfId="0" applyFont="1"/>
    <xf numFmtId="39" fontId="0" fillId="0" borderId="0" xfId="0" applyNumberFormat="1"/>
    <xf numFmtId="39" fontId="18" fillId="0" borderId="17" xfId="1" applyNumberFormat="1" applyFont="1" applyFill="1" applyBorder="1" applyAlignment="1" applyProtection="1"/>
    <xf numFmtId="39" fontId="39" fillId="4" borderId="0" xfId="1" applyNumberFormat="1" applyFont="1" applyFill="1" applyBorder="1" applyAlignment="1">
      <alignment horizontal="left" vertical="center"/>
    </xf>
    <xf numFmtId="39" fontId="18" fillId="8" borderId="14" xfId="1" applyNumberFormat="1" applyFont="1" applyFill="1" applyBorder="1" applyAlignment="1" applyProtection="1"/>
    <xf numFmtId="0" fontId="29" fillId="0" borderId="0" xfId="0" applyFont="1" applyBorder="1" applyAlignment="1">
      <alignment horizontal="center"/>
    </xf>
    <xf numFmtId="0" fontId="51" fillId="11" borderId="0" xfId="0" applyFont="1" applyFill="1" applyBorder="1" applyAlignment="1">
      <alignment horizontal="center" vertical="center"/>
    </xf>
    <xf numFmtId="0" fontId="30" fillId="13" borderId="0" xfId="0" applyFont="1" applyFill="1" applyBorder="1"/>
    <xf numFmtId="0" fontId="30" fillId="0" borderId="0" xfId="0" applyFont="1" applyFill="1"/>
    <xf numFmtId="0" fontId="31" fillId="0" borderId="0" xfId="0" applyFont="1" applyFill="1"/>
    <xf numFmtId="0" fontId="31" fillId="0" borderId="0" xfId="0" applyFont="1"/>
    <xf numFmtId="0" fontId="31" fillId="11" borderId="0" xfId="0" applyFont="1" applyFill="1" applyBorder="1"/>
    <xf numFmtId="0" fontId="31" fillId="0" borderId="0" xfId="0" applyFont="1" applyBorder="1"/>
    <xf numFmtId="0" fontId="53" fillId="11" borderId="0" xfId="0" applyFont="1" applyFill="1" applyBorder="1" applyAlignment="1">
      <alignment horizontal="right"/>
    </xf>
    <xf numFmtId="172" fontId="18" fillId="0" borderId="14" xfId="1" applyFont="1" applyFill="1" applyBorder="1" applyAlignment="1" applyProtection="1"/>
    <xf numFmtId="172" fontId="18" fillId="0" borderId="14" xfId="1" applyFont="1" applyFill="1" applyBorder="1" applyAlignment="1" applyProtection="1">
      <alignment horizontal="left"/>
    </xf>
    <xf numFmtId="0" fontId="54" fillId="0" borderId="0" xfId="0" applyFont="1" applyFill="1" applyBorder="1"/>
    <xf numFmtId="0" fontId="55" fillId="0" borderId="0" xfId="0" applyFont="1"/>
    <xf numFmtId="0" fontId="56" fillId="0" borderId="0" xfId="0" applyFont="1"/>
    <xf numFmtId="0" fontId="27" fillId="0" borderId="0" xfId="0" applyFont="1" applyFill="1" applyBorder="1" applyAlignment="1">
      <alignment horizontal="left" vertical="center"/>
    </xf>
    <xf numFmtId="0" fontId="57" fillId="0" borderId="0" xfId="0" applyFont="1" applyFill="1" applyBorder="1" applyAlignment="1">
      <alignment horizontal="left" vertical="center"/>
    </xf>
    <xf numFmtId="169" fontId="14" fillId="0" borderId="0" xfId="0" applyNumberFormat="1" applyFont="1" applyFill="1"/>
    <xf numFmtId="172" fontId="18" fillId="0" borderId="14" xfId="1" applyFont="1" applyFill="1" applyBorder="1" applyAlignment="1" applyProtection="1"/>
    <xf numFmtId="0" fontId="58" fillId="3" borderId="0" xfId="0" applyFont="1" applyFill="1" applyBorder="1" applyAlignment="1" applyProtection="1">
      <alignment vertical="center"/>
    </xf>
    <xf numFmtId="0" fontId="59" fillId="0" borderId="0" xfId="0" applyFont="1" applyFill="1" applyBorder="1" applyAlignment="1" applyProtection="1">
      <alignment vertical="center"/>
    </xf>
    <xf numFmtId="0" fontId="58" fillId="3" borderId="0" xfId="0" applyFont="1" applyFill="1" applyBorder="1" applyAlignment="1" applyProtection="1">
      <alignment horizontal="center" vertical="center"/>
    </xf>
    <xf numFmtId="0" fontId="45" fillId="3" borderId="0" xfId="0" applyFont="1" applyFill="1" applyBorder="1" applyAlignment="1" applyProtection="1">
      <alignment horizontal="left" vertical="center"/>
    </xf>
    <xf numFmtId="0" fontId="58" fillId="3" borderId="0" xfId="0" applyFont="1" applyFill="1" applyBorder="1" applyAlignment="1" applyProtection="1">
      <alignment horizontal="right" vertical="center"/>
    </xf>
    <xf numFmtId="172" fontId="13" fillId="9" borderId="14" xfId="1" applyFont="1" applyFill="1" applyBorder="1" applyAlignment="1" applyProtection="1"/>
    <xf numFmtId="172" fontId="18" fillId="9" borderId="14" xfId="1" applyFont="1" applyFill="1" applyBorder="1" applyAlignment="1" applyProtection="1"/>
    <xf numFmtId="172" fontId="3" fillId="9" borderId="14" xfId="1" applyFont="1" applyFill="1" applyBorder="1" applyAlignment="1" applyProtection="1"/>
    <xf numFmtId="0" fontId="16" fillId="4" borderId="21" xfId="0" applyFont="1" applyFill="1" applyBorder="1" applyAlignment="1" applyProtection="1">
      <alignment vertical="top"/>
    </xf>
    <xf numFmtId="171" fontId="18" fillId="8" borderId="14" xfId="1" applyNumberFormat="1" applyFont="1" applyFill="1" applyBorder="1" applyAlignment="1" applyProtection="1"/>
    <xf numFmtId="17" fontId="11" fillId="4" borderId="0" xfId="0" applyNumberFormat="1" applyFont="1" applyFill="1" applyBorder="1" applyAlignment="1" applyProtection="1">
      <alignment horizontal="center"/>
    </xf>
    <xf numFmtId="0" fontId="0" fillId="0" borderId="14" xfId="0" applyFont="1" applyBorder="1" applyAlignment="1">
      <alignment horizontal="center"/>
    </xf>
    <xf numFmtId="172" fontId="18" fillId="0" borderId="14" xfId="1" applyFont="1" applyFill="1" applyBorder="1" applyAlignment="1" applyProtection="1">
      <alignment horizontal="left"/>
    </xf>
    <xf numFmtId="17" fontId="16" fillId="4" borderId="0" xfId="0" applyNumberFormat="1" applyFont="1" applyFill="1" applyBorder="1" applyAlignment="1" applyProtection="1">
      <alignment horizontal="center" vertical="center"/>
    </xf>
    <xf numFmtId="0" fontId="16" fillId="4" borderId="0" xfId="0" applyFont="1" applyFill="1" applyBorder="1" applyAlignment="1" applyProtection="1">
      <alignment horizontal="center" vertical="center"/>
    </xf>
    <xf numFmtId="172" fontId="18" fillId="0" borderId="14" xfId="1" applyFont="1" applyFill="1" applyBorder="1" applyAlignment="1" applyProtection="1"/>
    <xf numFmtId="49" fontId="18" fillId="0" borderId="14" xfId="1" applyNumberFormat="1" applyFont="1" applyFill="1" applyBorder="1" applyAlignment="1" applyProtection="1"/>
    <xf numFmtId="172" fontId="18" fillId="14" borderId="14" xfId="1" applyFont="1" applyFill="1" applyBorder="1" applyAlignment="1" applyProtection="1"/>
    <xf numFmtId="17" fontId="16" fillId="0" borderId="0" xfId="0" applyNumberFormat="1" applyFont="1" applyFill="1" applyBorder="1" applyAlignment="1" applyProtection="1">
      <alignment horizontal="center" vertical="center"/>
    </xf>
    <xf numFmtId="0" fontId="20" fillId="0" borderId="0" xfId="0" applyFont="1" applyProtection="1"/>
    <xf numFmtId="17" fontId="16" fillId="4" borderId="0" xfId="0" applyNumberFormat="1" applyFont="1" applyFill="1" applyBorder="1" applyAlignment="1" applyProtection="1">
      <alignment horizontal="center"/>
    </xf>
    <xf numFmtId="17" fontId="16" fillId="4" borderId="0" xfId="0" applyNumberFormat="1" applyFont="1" applyFill="1" applyBorder="1" applyAlignment="1" applyProtection="1">
      <alignment horizontal="left" vertical="center"/>
    </xf>
    <xf numFmtId="172" fontId="18" fillId="6" borderId="15" xfId="1" applyFont="1" applyFill="1" applyBorder="1" applyAlignment="1" applyProtection="1"/>
    <xf numFmtId="172" fontId="18" fillId="0" borderId="15" xfId="1" applyFont="1" applyFill="1" applyBorder="1" applyAlignment="1" applyProtection="1">
      <alignment horizontal="left"/>
    </xf>
    <xf numFmtId="0" fontId="0" fillId="0" borderId="0" xfId="0" applyBorder="1" applyProtection="1"/>
    <xf numFmtId="181" fontId="0" fillId="0" borderId="0" xfId="0" applyNumberFormat="1" applyFont="1" applyFill="1" applyBorder="1" applyProtection="1"/>
    <xf numFmtId="49" fontId="18" fillId="0" borderId="0" xfId="1" applyNumberFormat="1" applyFont="1" applyFill="1" applyBorder="1" applyAlignment="1" applyProtection="1"/>
    <xf numFmtId="172" fontId="18" fillId="0" borderId="0" xfId="1" applyFont="1" applyFill="1" applyBorder="1" applyAlignment="1" applyProtection="1"/>
    <xf numFmtId="172" fontId="18" fillId="6" borderId="0" xfId="1" applyFont="1" applyFill="1" applyBorder="1" applyAlignment="1" applyProtection="1"/>
    <xf numFmtId="172" fontId="18" fillId="0" borderId="0" xfId="1" applyFont="1" applyFill="1" applyBorder="1" applyAlignment="1" applyProtection="1">
      <alignment horizontal="left"/>
    </xf>
    <xf numFmtId="172" fontId="18" fillId="9" borderId="22" xfId="1" applyFont="1" applyFill="1" applyBorder="1" applyAlignment="1" applyProtection="1"/>
    <xf numFmtId="49" fontId="18" fillId="0" borderId="15" xfId="1" applyNumberFormat="1" applyFont="1" applyFill="1" applyBorder="1" applyAlignment="1" applyProtection="1"/>
    <xf numFmtId="181" fontId="0" fillId="0" borderId="23" xfId="0" applyNumberFormat="1" applyFont="1" applyFill="1" applyBorder="1" applyProtection="1"/>
    <xf numFmtId="0" fontId="20" fillId="0" borderId="0" xfId="0" applyFont="1" applyFill="1" applyProtection="1"/>
    <xf numFmtId="0" fontId="16" fillId="0" borderId="0" xfId="0" applyFont="1" applyFill="1" applyBorder="1" applyAlignment="1" applyProtection="1">
      <alignment horizontal="center" vertical="center"/>
    </xf>
    <xf numFmtId="17" fontId="16" fillId="0" borderId="0" xfId="0" applyNumberFormat="1" applyFont="1" applyFill="1" applyBorder="1" applyAlignment="1" applyProtection="1">
      <alignment horizontal="left" vertical="center"/>
    </xf>
    <xf numFmtId="17" fontId="16" fillId="0" borderId="0" xfId="0" applyNumberFormat="1" applyFont="1" applyFill="1" applyBorder="1" applyAlignment="1" applyProtection="1">
      <alignment horizontal="center"/>
    </xf>
    <xf numFmtId="181" fontId="0" fillId="0" borderId="17" xfId="0" applyNumberFormat="1" applyFont="1" applyFill="1" applyBorder="1" applyProtection="1"/>
    <xf numFmtId="49" fontId="18" fillId="0" borderId="17" xfId="1" applyNumberFormat="1" applyFont="1" applyFill="1" applyBorder="1" applyAlignment="1" applyProtection="1"/>
    <xf numFmtId="172" fontId="18" fillId="0" borderId="17" xfId="1" applyFont="1" applyFill="1" applyBorder="1" applyAlignment="1" applyProtection="1">
      <alignment horizontal="left"/>
    </xf>
    <xf numFmtId="172" fontId="18" fillId="6" borderId="17" xfId="1" applyFont="1" applyFill="1" applyBorder="1" applyAlignment="1" applyProtection="1"/>
    <xf numFmtId="172" fontId="18" fillId="9" borderId="24" xfId="1" applyFont="1" applyFill="1" applyBorder="1" applyAlignment="1" applyProtection="1"/>
    <xf numFmtId="49" fontId="3" fillId="0" borderId="25" xfId="1" applyNumberFormat="1" applyFont="1" applyFill="1" applyBorder="1" applyAlignment="1" applyProtection="1"/>
    <xf numFmtId="172" fontId="18" fillId="8" borderId="17" xfId="1" applyFont="1" applyFill="1" applyBorder="1" applyAlignment="1" applyProtection="1"/>
    <xf numFmtId="172" fontId="18" fillId="8" borderId="14" xfId="1" applyFont="1" applyFill="1" applyBorder="1" applyAlignment="1" applyProtection="1"/>
    <xf numFmtId="172" fontId="18" fillId="8" borderId="14" xfId="1" applyFont="1" applyFill="1" applyBorder="1" applyAlignment="1" applyProtection="1">
      <alignment horizontal="left"/>
    </xf>
    <xf numFmtId="181" fontId="0" fillId="0" borderId="19" xfId="0" applyNumberFormat="1" applyFont="1" applyFill="1" applyBorder="1" applyProtection="1"/>
    <xf numFmtId="49" fontId="3" fillId="0" borderId="19" xfId="1" applyNumberFormat="1" applyFont="1" applyFill="1" applyBorder="1" applyAlignment="1" applyProtection="1"/>
    <xf numFmtId="0" fontId="16" fillId="4" borderId="26" xfId="0" applyFont="1" applyFill="1" applyBorder="1" applyAlignment="1" applyProtection="1">
      <alignment horizontal="center" vertical="center"/>
    </xf>
    <xf numFmtId="17" fontId="16" fillId="4" borderId="27" xfId="0" applyNumberFormat="1" applyFont="1" applyFill="1" applyBorder="1" applyAlignment="1" applyProtection="1">
      <alignment horizontal="left" vertical="center"/>
    </xf>
    <xf numFmtId="17" fontId="16" fillId="4" borderId="27" xfId="0" applyNumberFormat="1" applyFont="1" applyFill="1" applyBorder="1" applyAlignment="1" applyProtection="1">
      <alignment horizontal="center" vertical="center"/>
    </xf>
    <xf numFmtId="17" fontId="16" fillId="4" borderId="27" xfId="0" applyNumberFormat="1" applyFont="1" applyFill="1" applyBorder="1" applyAlignment="1" applyProtection="1">
      <alignment horizontal="center"/>
    </xf>
    <xf numFmtId="17" fontId="16" fillId="4" borderId="28" xfId="0" applyNumberFormat="1" applyFont="1" applyFill="1" applyBorder="1" applyAlignment="1" applyProtection="1">
      <alignment horizontal="center"/>
    </xf>
    <xf numFmtId="181" fontId="0" fillId="0" borderId="29" xfId="0" applyNumberFormat="1" applyFont="1" applyFill="1" applyBorder="1" applyProtection="1"/>
    <xf numFmtId="172" fontId="18" fillId="0" borderId="30" xfId="1" applyFont="1" applyFill="1" applyBorder="1" applyAlignment="1" applyProtection="1"/>
    <xf numFmtId="49" fontId="0" fillId="0" borderId="0" xfId="0" applyNumberFormat="1" applyBorder="1" applyProtection="1"/>
    <xf numFmtId="181" fontId="0" fillId="0" borderId="31" xfId="0" applyNumberFormat="1" applyFont="1" applyFill="1" applyBorder="1" applyProtection="1"/>
    <xf numFmtId="181" fontId="0" fillId="0" borderId="32" xfId="0" applyNumberFormat="1" applyFont="1" applyFill="1" applyBorder="1" applyProtection="1"/>
    <xf numFmtId="181" fontId="0" fillId="0" borderId="33" xfId="0" applyNumberFormat="1" applyFont="1" applyFill="1" applyBorder="1" applyProtection="1"/>
    <xf numFmtId="172" fontId="18" fillId="0" borderId="34" xfId="1" applyFont="1" applyFill="1" applyBorder="1" applyAlignment="1" applyProtection="1"/>
    <xf numFmtId="172" fontId="18" fillId="0" borderId="35" xfId="1" applyFont="1" applyFill="1" applyBorder="1" applyAlignment="1" applyProtection="1"/>
    <xf numFmtId="0" fontId="16" fillId="4" borderId="20" xfId="0" applyFont="1" applyFill="1" applyBorder="1" applyAlignment="1" applyProtection="1">
      <alignment horizontal="center" vertical="center"/>
    </xf>
    <xf numFmtId="17" fontId="16" fillId="4" borderId="36" xfId="0" applyNumberFormat="1" applyFont="1" applyFill="1" applyBorder="1" applyAlignment="1" applyProtection="1">
      <alignment horizontal="left" vertical="center"/>
    </xf>
    <xf numFmtId="17" fontId="37" fillId="4" borderId="36" xfId="0" applyNumberFormat="1" applyFont="1" applyFill="1" applyBorder="1" applyAlignment="1" applyProtection="1">
      <alignment horizontal="center" vertical="center"/>
    </xf>
    <xf numFmtId="172" fontId="36" fillId="4" borderId="36" xfId="1" applyFont="1" applyFill="1" applyBorder="1" applyAlignment="1" applyProtection="1">
      <alignment horizontal="center"/>
    </xf>
    <xf numFmtId="181" fontId="0" fillId="0" borderId="37" xfId="0" applyNumberFormat="1" applyFont="1" applyFill="1" applyBorder="1" applyProtection="1"/>
    <xf numFmtId="172" fontId="18" fillId="8" borderId="38" xfId="1" applyFont="1" applyFill="1" applyBorder="1" applyAlignment="1" applyProtection="1"/>
    <xf numFmtId="172" fontId="18" fillId="0" borderId="39" xfId="1" applyFont="1" applyFill="1" applyBorder="1" applyAlignment="1" applyProtection="1"/>
    <xf numFmtId="172" fontId="18" fillId="9" borderId="23" xfId="1" applyFont="1" applyFill="1" applyBorder="1" applyAlignment="1" applyProtection="1"/>
    <xf numFmtId="172" fontId="18" fillId="9" borderId="25" xfId="1" applyFont="1" applyFill="1" applyBorder="1" applyAlignment="1" applyProtection="1"/>
    <xf numFmtId="49" fontId="18" fillId="0" borderId="40" xfId="1" applyNumberFormat="1" applyFont="1" applyFill="1" applyBorder="1" applyAlignment="1" applyProtection="1"/>
    <xf numFmtId="49" fontId="18" fillId="0" borderId="41" xfId="1" applyNumberFormat="1" applyFont="1" applyFill="1" applyBorder="1" applyAlignment="1" applyProtection="1"/>
    <xf numFmtId="49" fontId="3" fillId="0" borderId="42" xfId="1" applyNumberFormat="1" applyFont="1" applyFill="1" applyBorder="1" applyAlignment="1" applyProtection="1"/>
    <xf numFmtId="172" fontId="18" fillId="8" borderId="22" xfId="1" applyFont="1" applyFill="1" applyBorder="1" applyAlignment="1" applyProtection="1"/>
    <xf numFmtId="172" fontId="18" fillId="8" borderId="43" xfId="1" applyFont="1" applyFill="1" applyBorder="1" applyAlignment="1" applyProtection="1"/>
    <xf numFmtId="172" fontId="18" fillId="0" borderId="44" xfId="1" applyFont="1" applyFill="1" applyBorder="1" applyAlignment="1" applyProtection="1"/>
    <xf numFmtId="172" fontId="18" fillId="0" borderId="45" xfId="1" applyFont="1" applyFill="1" applyBorder="1" applyAlignment="1" applyProtection="1"/>
    <xf numFmtId="172" fontId="18" fillId="0" borderId="46" xfId="1" applyFont="1" applyFill="1" applyBorder="1" applyAlignment="1" applyProtection="1"/>
    <xf numFmtId="172" fontId="18" fillId="0" borderId="47" xfId="1" applyFont="1" applyFill="1" applyBorder="1" applyAlignment="1" applyProtection="1"/>
    <xf numFmtId="17" fontId="16" fillId="4" borderId="0" xfId="0" applyNumberFormat="1" applyFont="1" applyFill="1" applyBorder="1" applyAlignment="1" applyProtection="1">
      <alignment horizontal="left"/>
    </xf>
    <xf numFmtId="0" fontId="45" fillId="6" borderId="0" xfId="0" applyFont="1" applyFill="1" applyBorder="1" applyAlignment="1" applyProtection="1">
      <alignment horizontal="center" vertical="center"/>
    </xf>
    <xf numFmtId="0" fontId="56" fillId="6" borderId="0" xfId="0" applyFont="1" applyFill="1" applyAlignment="1" applyProtection="1"/>
    <xf numFmtId="0" fontId="46" fillId="6" borderId="0" xfId="0" applyFont="1" applyFill="1" applyAlignment="1" applyProtection="1">
      <alignment horizontal="left"/>
    </xf>
    <xf numFmtId="0" fontId="45" fillId="6" borderId="0" xfId="0" applyFont="1" applyFill="1" applyBorder="1" applyAlignment="1" applyProtection="1">
      <alignment vertical="center"/>
    </xf>
    <xf numFmtId="0" fontId="0" fillId="11" borderId="0" xfId="0" applyFill="1" applyProtection="1"/>
    <xf numFmtId="0" fontId="45" fillId="6" borderId="0" xfId="0" applyFont="1" applyFill="1" applyBorder="1" applyAlignment="1" applyProtection="1">
      <alignment horizontal="left" vertical="center"/>
    </xf>
    <xf numFmtId="0" fontId="3" fillId="0" borderId="0" xfId="0" applyFont="1" applyBorder="1"/>
    <xf numFmtId="0" fontId="1" fillId="0" borderId="0" xfId="0" applyFont="1" applyBorder="1"/>
    <xf numFmtId="17" fontId="16" fillId="4" borderId="0" xfId="0" applyNumberFormat="1" applyFont="1" applyFill="1" applyBorder="1" applyAlignment="1" applyProtection="1">
      <alignment horizontal="justify" vertical="center"/>
    </xf>
    <xf numFmtId="49" fontId="0" fillId="0" borderId="14" xfId="0" applyNumberFormat="1" applyFont="1" applyFill="1" applyBorder="1" applyAlignment="1" applyProtection="1">
      <alignment horizontal="right"/>
    </xf>
    <xf numFmtId="172" fontId="18" fillId="14" borderId="14" xfId="1" applyFont="1" applyFill="1" applyBorder="1" applyAlignment="1" applyProtection="1"/>
    <xf numFmtId="0" fontId="18" fillId="15" borderId="14" xfId="1" applyNumberFormat="1" applyFont="1" applyFill="1" applyBorder="1" applyAlignment="1" applyProtection="1"/>
    <xf numFmtId="0" fontId="32" fillId="0" borderId="0" xfId="0" applyFont="1" applyProtection="1"/>
    <xf numFmtId="0" fontId="16" fillId="4" borderId="0" xfId="0" applyFont="1" applyFill="1" applyBorder="1" applyAlignment="1" applyProtection="1">
      <alignment horizontal="left" vertical="center"/>
    </xf>
    <xf numFmtId="172" fontId="37" fillId="4" borderId="0" xfId="1" applyFont="1" applyFill="1" applyBorder="1" applyAlignment="1" applyProtection="1">
      <alignment horizontal="center"/>
    </xf>
    <xf numFmtId="0" fontId="53" fillId="11" borderId="0" xfId="0" applyFont="1" applyFill="1" applyBorder="1" applyAlignment="1">
      <alignment horizontal="center"/>
    </xf>
    <xf numFmtId="39" fontId="18" fillId="8" borderId="17" xfId="1" applyNumberFormat="1" applyFont="1" applyFill="1" applyBorder="1" applyAlignment="1" applyProtection="1"/>
    <xf numFmtId="39" fontId="0" fillId="0" borderId="19" xfId="0" applyNumberFormat="1" applyBorder="1"/>
    <xf numFmtId="0" fontId="60" fillId="0" borderId="0" xfId="0" applyFont="1"/>
    <xf numFmtId="9" fontId="18" fillId="0" borderId="19" xfId="2" applyBorder="1" applyAlignment="1">
      <alignment horizontal="center"/>
    </xf>
    <xf numFmtId="172" fontId="18" fillId="0" borderId="14" xfId="1" applyFont="1" applyFill="1" applyBorder="1" applyAlignment="1" applyProtection="1"/>
    <xf numFmtId="9" fontId="18" fillId="8" borderId="19" xfId="2" applyFill="1" applyBorder="1" applyAlignment="1">
      <alignment horizontal="center"/>
    </xf>
    <xf numFmtId="172" fontId="18" fillId="14" borderId="14" xfId="1" applyNumberFormat="1" applyFill="1" applyBorder="1" applyAlignment="1" applyProtection="1">
      <alignment horizontal="left"/>
    </xf>
    <xf numFmtId="172" fontId="18" fillId="6" borderId="14" xfId="1" applyNumberFormat="1" applyFill="1" applyBorder="1" applyAlignment="1" applyProtection="1"/>
    <xf numFmtId="172" fontId="18" fillId="0" borderId="14" xfId="1" applyNumberFormat="1" applyFill="1" applyBorder="1" applyAlignment="1" applyProtection="1">
      <alignment horizontal="left"/>
    </xf>
    <xf numFmtId="172" fontId="18" fillId="9" borderId="14" xfId="1" applyNumberFormat="1" applyFill="1" applyBorder="1" applyAlignment="1" applyProtection="1"/>
    <xf numFmtId="172" fontId="18" fillId="15" borderId="14" xfId="1" applyNumberFormat="1" applyFill="1" applyBorder="1" applyAlignment="1" applyProtection="1"/>
    <xf numFmtId="172" fontId="18" fillId="4" borderId="0" xfId="1" applyNumberFormat="1" applyFill="1" applyBorder="1" applyAlignment="1" applyProtection="1">
      <alignment horizontal="center"/>
    </xf>
    <xf numFmtId="0" fontId="12" fillId="0" borderId="0" xfId="0" applyFont="1" applyBorder="1" applyProtection="1">
      <protection locked="0"/>
    </xf>
    <xf numFmtId="172" fontId="18" fillId="0" borderId="14" xfId="1" applyFont="1" applyFill="1" applyBorder="1" applyAlignment="1" applyProtection="1"/>
    <xf numFmtId="172" fontId="18" fillId="0" borderId="14" xfId="1" applyFont="1" applyFill="1" applyBorder="1" applyAlignment="1" applyProtection="1">
      <alignment horizontal="left"/>
    </xf>
    <xf numFmtId="0" fontId="35" fillId="0" borderId="0" xfId="0" applyFont="1" applyBorder="1" applyAlignment="1">
      <alignment vertical="center" readingOrder="1"/>
    </xf>
    <xf numFmtId="0" fontId="0" fillId="0" borderId="48" xfId="0" applyBorder="1"/>
    <xf numFmtId="0" fontId="0" fillId="0" borderId="0" xfId="0" applyBorder="1" applyAlignment="1">
      <alignment vertical="center" readingOrder="1"/>
    </xf>
    <xf numFmtId="0" fontId="3" fillId="0" borderId="49" xfId="0" applyFont="1" applyBorder="1" applyAlignment="1">
      <alignment vertical="center" readingOrder="1"/>
    </xf>
    <xf numFmtId="0" fontId="0" fillId="0" borderId="49" xfId="0" applyBorder="1"/>
    <xf numFmtId="0" fontId="0" fillId="0" borderId="50" xfId="0" applyBorder="1"/>
    <xf numFmtId="0" fontId="0" fillId="16" borderId="51" xfId="0" applyFill="1" applyBorder="1"/>
    <xf numFmtId="0" fontId="0" fillId="16" borderId="52" xfId="0" applyFill="1" applyBorder="1"/>
    <xf numFmtId="0" fontId="0" fillId="16" borderId="53" xfId="0" applyFill="1" applyBorder="1"/>
    <xf numFmtId="172" fontId="18" fillId="0" borderId="14" xfId="1" applyFont="1" applyFill="1" applyBorder="1" applyAlignment="1" applyProtection="1">
      <alignment horizontal="left"/>
    </xf>
    <xf numFmtId="9" fontId="18" fillId="8" borderId="17" xfId="2" applyFill="1" applyBorder="1" applyAlignment="1" applyProtection="1">
      <alignment horizontal="center"/>
    </xf>
    <xf numFmtId="39" fontId="36" fillId="4" borderId="0" xfId="1" applyNumberFormat="1" applyFont="1" applyFill="1" applyBorder="1" applyAlignment="1">
      <alignment horizontal="center" vertical="center"/>
    </xf>
    <xf numFmtId="40" fontId="18" fillId="0" borderId="17" xfId="1" applyNumberFormat="1" applyFont="1" applyFill="1" applyBorder="1" applyAlignment="1" applyProtection="1"/>
    <xf numFmtId="40" fontId="39" fillId="4" borderId="0" xfId="1" applyNumberFormat="1" applyFont="1" applyFill="1" applyBorder="1" applyAlignment="1">
      <alignment horizontal="left" vertical="center"/>
    </xf>
    <xf numFmtId="40" fontId="18" fillId="8" borderId="17" xfId="1" applyNumberFormat="1" applyFont="1" applyFill="1" applyBorder="1" applyAlignment="1" applyProtection="1"/>
    <xf numFmtId="40" fontId="2" fillId="4" borderId="0" xfId="1" applyNumberFormat="1" applyFont="1" applyFill="1" applyBorder="1" applyAlignment="1" applyProtection="1"/>
    <xf numFmtId="40" fontId="18" fillId="6" borderId="22" xfId="1" applyNumberFormat="1" applyFill="1" applyBorder="1" applyAlignment="1" applyProtection="1"/>
    <xf numFmtId="40" fontId="18" fillId="6" borderId="14" xfId="1" applyNumberFormat="1" applyFill="1" applyBorder="1" applyAlignment="1" applyProtection="1"/>
    <xf numFmtId="40" fontId="18" fillId="9" borderId="22" xfId="1" applyNumberFormat="1" applyFill="1" applyBorder="1" applyAlignment="1" applyProtection="1"/>
    <xf numFmtId="40" fontId="18" fillId="9" borderId="14" xfId="1" applyNumberFormat="1" applyFill="1" applyBorder="1" applyAlignment="1" applyProtection="1"/>
    <xf numFmtId="172" fontId="18" fillId="0" borderId="14" xfId="1" applyFont="1" applyFill="1" applyBorder="1" applyAlignment="1" applyProtection="1"/>
    <xf numFmtId="0" fontId="61" fillId="0" borderId="0" xfId="0" applyFont="1" applyFill="1" applyBorder="1"/>
    <xf numFmtId="172" fontId="18" fillId="0" borderId="14" xfId="1" applyFont="1" applyFill="1" applyBorder="1" applyAlignment="1" applyProtection="1"/>
    <xf numFmtId="172" fontId="18" fillId="0" borderId="14" xfId="1" applyFont="1" applyFill="1" applyBorder="1" applyAlignment="1" applyProtection="1">
      <alignment horizontal="left"/>
    </xf>
    <xf numFmtId="169" fontId="61" fillId="0" borderId="0" xfId="0" applyNumberFormat="1" applyFont="1" applyFill="1"/>
    <xf numFmtId="171" fontId="0" fillId="0" borderId="0" xfId="0" applyNumberFormat="1"/>
    <xf numFmtId="0" fontId="62" fillId="5" borderId="54" xfId="0" applyFont="1" applyFill="1" applyBorder="1" applyAlignment="1">
      <alignment horizontal="center" vertical="center"/>
    </xf>
    <xf numFmtId="0" fontId="62" fillId="5" borderId="55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justify"/>
    </xf>
    <xf numFmtId="0" fontId="63" fillId="10" borderId="0" xfId="0" applyFont="1" applyFill="1" applyBorder="1" applyAlignment="1">
      <alignment horizontal="center" vertical="center"/>
    </xf>
    <xf numFmtId="0" fontId="9" fillId="0" borderId="13" xfId="0" applyNumberFormat="1" applyFont="1" applyBorder="1" applyAlignment="1">
      <alignment horizontal="justify"/>
    </xf>
    <xf numFmtId="0" fontId="0" fillId="0" borderId="13" xfId="0" applyBorder="1" applyAlignment="1">
      <alignment horizontal="justify"/>
    </xf>
    <xf numFmtId="0" fontId="0" fillId="0" borderId="13" xfId="0" applyFont="1" applyBorder="1" applyAlignment="1">
      <alignment horizontal="justify"/>
    </xf>
    <xf numFmtId="0" fontId="0" fillId="0" borderId="0" xfId="0" applyBorder="1"/>
    <xf numFmtId="0" fontId="0" fillId="0" borderId="7" xfId="0" applyBorder="1"/>
    <xf numFmtId="0" fontId="9" fillId="0" borderId="12" xfId="0" applyFont="1" applyBorder="1" applyAlignment="1">
      <alignment horizontal="justify" wrapText="1"/>
    </xf>
    <xf numFmtId="0" fontId="0" fillId="0" borderId="13" xfId="0" applyFont="1" applyBorder="1" applyAlignment="1">
      <alignment horizontal="justify" wrapText="1"/>
    </xf>
    <xf numFmtId="0" fontId="3" fillId="0" borderId="13" xfId="0" applyFont="1" applyBorder="1" applyAlignment="1">
      <alignment horizontal="justify" wrapText="1"/>
    </xf>
    <xf numFmtId="0" fontId="9" fillId="0" borderId="13" xfId="0" applyFont="1" applyBorder="1" applyAlignment="1">
      <alignment horizontal="justify" wrapText="1"/>
    </xf>
    <xf numFmtId="0" fontId="3" fillId="0" borderId="11" xfId="0" applyFont="1" applyBorder="1" applyAlignment="1">
      <alignment horizontal="justify" wrapText="1"/>
    </xf>
    <xf numFmtId="0" fontId="3" fillId="0" borderId="0" xfId="0" applyFont="1" applyBorder="1" applyAlignment="1">
      <alignment horizontal="justify" wrapText="1"/>
    </xf>
    <xf numFmtId="0" fontId="3" fillId="0" borderId="7" xfId="0" applyFont="1" applyBorder="1" applyAlignment="1">
      <alignment horizontal="justify" wrapText="1"/>
    </xf>
    <xf numFmtId="0" fontId="18" fillId="0" borderId="13" xfId="0" applyFont="1" applyBorder="1" applyAlignment="1">
      <alignment horizontal="justify" wrapText="1"/>
    </xf>
    <xf numFmtId="17" fontId="11" fillId="4" borderId="0" xfId="0" applyNumberFormat="1" applyFont="1" applyFill="1" applyBorder="1" applyAlignment="1" applyProtection="1">
      <alignment horizontal="center"/>
    </xf>
    <xf numFmtId="0" fontId="16" fillId="4" borderId="0" xfId="0" applyFont="1" applyFill="1" applyBorder="1" applyAlignment="1" applyProtection="1">
      <alignment horizontal="justify" vertical="top"/>
    </xf>
    <xf numFmtId="0" fontId="58" fillId="3" borderId="0" xfId="0" applyFont="1" applyFill="1" applyBorder="1" applyAlignment="1" applyProtection="1">
      <alignment horizontal="center" vertical="center"/>
    </xf>
    <xf numFmtId="0" fontId="22" fillId="0" borderId="0" xfId="0" applyFont="1" applyBorder="1" applyAlignment="1">
      <alignment horizontal="center"/>
    </xf>
    <xf numFmtId="0" fontId="64" fillId="0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/>
    </xf>
    <xf numFmtId="0" fontId="64" fillId="0" borderId="0" xfId="0" applyFont="1" applyFill="1" applyBorder="1" applyAlignment="1">
      <alignment horizontal="center" vertical="center"/>
    </xf>
    <xf numFmtId="0" fontId="64" fillId="11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justify" vertical="center"/>
    </xf>
    <xf numFmtId="0" fontId="64" fillId="0" borderId="0" xfId="0" applyFont="1" applyFill="1" applyBorder="1" applyAlignment="1" applyProtection="1">
      <alignment horizontal="right" vertical="center"/>
    </xf>
    <xf numFmtId="0" fontId="65" fillId="5" borderId="0" xfId="0" applyFont="1" applyFill="1" applyBorder="1" applyAlignment="1">
      <alignment horizontal="center" vertical="center"/>
    </xf>
  </cellXfs>
  <cellStyles count="5">
    <cellStyle name="Normal" xfId="0" builtinId="0"/>
    <cellStyle name="Porcentagem" xfId="2" builtinId="5"/>
    <cellStyle name="Separador de milhares" xfId="1" builtinId="3"/>
    <cellStyle name="Título 5" xfId="3"/>
    <cellStyle name="Total" xfId="4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/>
            </a:pPr>
            <a:r>
              <a:rPr lang="pt-BR"/>
              <a:t>Evolução da</a:t>
            </a:r>
            <a:r>
              <a:rPr lang="pt-BR" baseline="0"/>
              <a:t> receita e despesa em 2013</a:t>
            </a:r>
            <a:endParaRPr lang="pt-BR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Previsão!$B$86</c:f>
              <c:strCache>
                <c:ptCount val="1"/>
                <c:pt idx="0">
                  <c:v> Receita </c:v>
                </c:pt>
              </c:strCache>
            </c:strRef>
          </c:tx>
          <c:marker>
            <c:symbol val="none"/>
          </c:marker>
          <c:val>
            <c:numRef>
              <c:f>Previsão!$C$86:$N$86</c:f>
              <c:numCache>
                <c:formatCode>_(* #,##0.00_);_(* \(#,##0.00\);_(* \-??_);_(@_)</c:formatCode>
                <c:ptCount val="12"/>
                <c:pt idx="0">
                  <c:v>560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Previsão!$B$88</c:f>
              <c:strCache>
                <c:ptCount val="1"/>
                <c:pt idx="0">
                  <c:v>Total de Despesas</c:v>
                </c:pt>
              </c:strCache>
            </c:strRef>
          </c:tx>
          <c:marker>
            <c:symbol val="none"/>
          </c:marker>
          <c:val>
            <c:numRef>
              <c:f>Previsão!$C$88:$N$88</c:f>
              <c:numCache>
                <c:formatCode>_(* #,##0.00_);_(* \(#,##0.00\);_(* \-??_);_(@_)</c:formatCode>
                <c:ptCount val="12"/>
                <c:pt idx="0">
                  <c:v>550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marker val="1"/>
        <c:axId val="66188032"/>
        <c:axId val="66189568"/>
      </c:lineChart>
      <c:catAx>
        <c:axId val="66188032"/>
        <c:scaling>
          <c:orientation val="minMax"/>
        </c:scaling>
        <c:axPos val="b"/>
        <c:numFmt formatCode="General" sourceLinked="0"/>
        <c:majorTickMark val="none"/>
        <c:tickLblPos val="nextTo"/>
        <c:crossAx val="66189568"/>
        <c:crosses val="autoZero"/>
        <c:auto val="1"/>
        <c:lblAlgn val="ctr"/>
        <c:lblOffset val="100"/>
      </c:catAx>
      <c:valAx>
        <c:axId val="66189568"/>
        <c:scaling>
          <c:orientation val="minMax"/>
        </c:scaling>
        <c:axPos val="l"/>
        <c:majorGridlines/>
        <c:numFmt formatCode="#,##0" sourceLinked="0"/>
        <c:majorTickMark val="none"/>
        <c:tickLblPos val="nextTo"/>
        <c:spPr>
          <a:ln w="9525">
            <a:noFill/>
          </a:ln>
        </c:spPr>
        <c:crossAx val="66188032"/>
        <c:crosses val="autoZero"/>
        <c:crossBetween val="between"/>
      </c:valAx>
    </c:plotArea>
    <c:legend>
      <c:legendPos val="b"/>
    </c:legend>
    <c:plotVisOnly val="1"/>
    <c:dispBlanksAs val="gap"/>
  </c:chart>
  <c:printSettings>
    <c:headerFooter/>
    <c:pageMargins b="0.78740157499999996" l="0.511811024" r="0.511811024" t="0.78740157499999996" header="0.31496062000000002" footer="0.3149606200000000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/>
            </a:pPr>
            <a:r>
              <a:rPr lang="pt-BR"/>
              <a:t>Composição</a:t>
            </a:r>
            <a:r>
              <a:rPr lang="pt-BR" baseline="0"/>
              <a:t> das Despesas</a:t>
            </a:r>
          </a:p>
          <a:p>
            <a:pPr>
              <a:defRPr/>
            </a:pPr>
            <a:r>
              <a:rPr lang="pt-BR" sz="1400" baseline="0"/>
              <a:t>(acumulado no ano)</a:t>
            </a:r>
            <a:endParaRPr lang="pt-BR" sz="1400"/>
          </a:p>
        </c:rich>
      </c:tx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2.8360494767457056E-2"/>
          <c:y val="0.27442546004869167"/>
          <c:w val="0.90724297442904989"/>
          <c:h val="0.69280196521395832"/>
        </c:manualLayout>
      </c:layout>
      <c:pie3DChart>
        <c:varyColors val="1"/>
        <c:ser>
          <c:idx val="0"/>
          <c:order val="0"/>
          <c:explosion val="25"/>
          <c:dPt>
            <c:idx val="0"/>
          </c:dPt>
          <c:dPt>
            <c:idx val="1"/>
          </c:dPt>
          <c:dPt>
            <c:idx val="2"/>
          </c:dPt>
          <c:dPt>
            <c:idx val="3"/>
          </c:dPt>
          <c:dPt>
            <c:idx val="4"/>
          </c:dPt>
          <c:dPt>
            <c:idx val="5"/>
          </c:dPt>
          <c:dPt>
            <c:idx val="6"/>
          </c:dPt>
          <c:dPt>
            <c:idx val="7"/>
          </c:dPt>
          <c:dPt>
            <c:idx val="8"/>
          </c:dPt>
          <c:dLbls>
            <c:showCatName val="1"/>
            <c:showPercent val="1"/>
            <c:showLeaderLines val="1"/>
          </c:dLbls>
          <c:cat>
            <c:strRef>
              <c:f>Real!$B$89:$B$97</c:f>
              <c:strCache>
                <c:ptCount val="9"/>
                <c:pt idx="0">
                  <c:v> Alimentação </c:v>
                </c:pt>
                <c:pt idx="1">
                  <c:v> Moradia </c:v>
                </c:pt>
                <c:pt idx="2">
                  <c:v> Educação </c:v>
                </c:pt>
                <c:pt idx="3">
                  <c:v> Animal de Estimação </c:v>
                </c:pt>
                <c:pt idx="4">
                  <c:v> Saúde </c:v>
                </c:pt>
                <c:pt idx="5">
                  <c:v> Transporte </c:v>
                </c:pt>
                <c:pt idx="6">
                  <c:v> Pessoais </c:v>
                </c:pt>
                <c:pt idx="7">
                  <c:v> Lazer </c:v>
                </c:pt>
                <c:pt idx="8">
                  <c:v> Serviços Financeiros </c:v>
                </c:pt>
              </c:strCache>
            </c:strRef>
          </c:cat>
          <c:val>
            <c:numRef>
              <c:f>Real!$O$89:$O$97</c:f>
              <c:numCache>
                <c:formatCode>_(* #,##0.00_);_(* \(#,##0.00\);_(* \-??_);_(@_)</c:formatCode>
                <c:ptCount val="9"/>
                <c:pt idx="0">
                  <c:v>1150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15</c:v>
                </c:pt>
                <c:pt idx="7">
                  <c:v>0</c:v>
                </c:pt>
                <c:pt idx="8">
                  <c:v>500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plotVisOnly val="1"/>
    <c:dispBlanksAs val="gap"/>
  </c:chart>
  <c:printSettings>
    <c:headerFooter/>
    <c:pageMargins b="0.78740157499999996" l="0.511811024" r="0.511811024" t="0.78740157499999996" header="0.31496062000000002" footer="0.3149606200000000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9525</xdr:rowOff>
    </xdr:from>
    <xdr:to>
      <xdr:col>3</xdr:col>
      <xdr:colOff>19050</xdr:colOff>
      <xdr:row>1</xdr:row>
      <xdr:rowOff>28575</xdr:rowOff>
    </xdr:to>
    <xdr:pic>
      <xdr:nvPicPr>
        <xdr:cNvPr id="2295064" name="Imagem 2" descr="http://216.70.68.3/logos/idec_125x1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9525"/>
          <a:ext cx="11715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495300</xdr:colOff>
      <xdr:row>49</xdr:row>
      <xdr:rowOff>104775</xdr:rowOff>
    </xdr:from>
    <xdr:to>
      <xdr:col>6</xdr:col>
      <xdr:colOff>581025</xdr:colOff>
      <xdr:row>52</xdr:row>
      <xdr:rowOff>152400</xdr:rowOff>
    </xdr:to>
    <xdr:pic>
      <xdr:nvPicPr>
        <xdr:cNvPr id="2295065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2925" y="10172700"/>
          <a:ext cx="313372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85725</xdr:colOff>
      <xdr:row>67</xdr:row>
      <xdr:rowOff>76200</xdr:rowOff>
    </xdr:from>
    <xdr:to>
      <xdr:col>6</xdr:col>
      <xdr:colOff>523875</xdr:colOff>
      <xdr:row>76</xdr:row>
      <xdr:rowOff>47625</xdr:rowOff>
    </xdr:to>
    <xdr:pic>
      <xdr:nvPicPr>
        <xdr:cNvPr id="2295066" name="Imagem 1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42950" y="13573125"/>
          <a:ext cx="2876550" cy="1685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161925</xdr:colOff>
      <xdr:row>67</xdr:row>
      <xdr:rowOff>180975</xdr:rowOff>
    </xdr:from>
    <xdr:to>
      <xdr:col>13</xdr:col>
      <xdr:colOff>762000</xdr:colOff>
      <xdr:row>71</xdr:row>
      <xdr:rowOff>161925</xdr:rowOff>
    </xdr:to>
    <xdr:pic>
      <xdr:nvPicPr>
        <xdr:cNvPr id="2295067" name="Imagem 1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67150" y="13677900"/>
          <a:ext cx="498157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962025</xdr:colOff>
      <xdr:row>125</xdr:row>
      <xdr:rowOff>57150</xdr:rowOff>
    </xdr:from>
    <xdr:to>
      <xdr:col>14</xdr:col>
      <xdr:colOff>352425</xdr:colOff>
      <xdr:row>137</xdr:row>
      <xdr:rowOff>295275</xdr:rowOff>
    </xdr:to>
    <xdr:pic>
      <xdr:nvPicPr>
        <xdr:cNvPr id="2295068" name="Imagem 1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7105650" y="24603075"/>
          <a:ext cx="2305050" cy="2524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28575</xdr:colOff>
      <xdr:row>80</xdr:row>
      <xdr:rowOff>104775</xdr:rowOff>
    </xdr:from>
    <xdr:to>
      <xdr:col>8</xdr:col>
      <xdr:colOff>276225</xdr:colOff>
      <xdr:row>90</xdr:row>
      <xdr:rowOff>47625</xdr:rowOff>
    </xdr:to>
    <xdr:pic>
      <xdr:nvPicPr>
        <xdr:cNvPr id="2295069" name="Imagem 1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85800" y="16078200"/>
          <a:ext cx="3905250" cy="1847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28575</xdr:colOff>
      <xdr:row>20</xdr:row>
      <xdr:rowOff>47625</xdr:rowOff>
    </xdr:from>
    <xdr:to>
      <xdr:col>17</xdr:col>
      <xdr:colOff>19050</xdr:colOff>
      <xdr:row>21</xdr:row>
      <xdr:rowOff>76200</xdr:rowOff>
    </xdr:to>
    <xdr:pic>
      <xdr:nvPicPr>
        <xdr:cNvPr id="2295070" name="Imagem 13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85800" y="4591050"/>
          <a:ext cx="102203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666750</xdr:colOff>
      <xdr:row>29</xdr:row>
      <xdr:rowOff>19050</xdr:rowOff>
    </xdr:from>
    <xdr:to>
      <xdr:col>16</xdr:col>
      <xdr:colOff>428625</xdr:colOff>
      <xdr:row>30</xdr:row>
      <xdr:rowOff>28575</xdr:rowOff>
    </xdr:to>
    <xdr:pic>
      <xdr:nvPicPr>
        <xdr:cNvPr id="2295071" name="Imagem 14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810375" y="6276975"/>
          <a:ext cx="38957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9525</xdr:colOff>
      <xdr:row>42</xdr:row>
      <xdr:rowOff>190500</xdr:rowOff>
    </xdr:from>
    <xdr:to>
      <xdr:col>5</xdr:col>
      <xdr:colOff>247650</xdr:colOff>
      <xdr:row>44</xdr:row>
      <xdr:rowOff>47625</xdr:rowOff>
    </xdr:to>
    <xdr:pic>
      <xdr:nvPicPr>
        <xdr:cNvPr id="2295072" name="Imagem 15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66750" y="8924925"/>
          <a:ext cx="20669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114300</xdr:colOff>
      <xdr:row>54</xdr:row>
      <xdr:rowOff>133350</xdr:rowOff>
    </xdr:from>
    <xdr:to>
      <xdr:col>14</xdr:col>
      <xdr:colOff>47625</xdr:colOff>
      <xdr:row>62</xdr:row>
      <xdr:rowOff>123825</xdr:rowOff>
    </xdr:to>
    <xdr:pic>
      <xdr:nvPicPr>
        <xdr:cNvPr id="2295073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771525" y="11153775"/>
          <a:ext cx="8334375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571500</xdr:colOff>
      <xdr:row>51</xdr:row>
      <xdr:rowOff>171450</xdr:rowOff>
    </xdr:from>
    <xdr:to>
      <xdr:col>15</xdr:col>
      <xdr:colOff>85725</xdr:colOff>
      <xdr:row>55</xdr:row>
      <xdr:rowOff>142875</xdr:rowOff>
    </xdr:to>
    <xdr:pic>
      <xdr:nvPicPr>
        <xdr:cNvPr id="2295074" name="Imagem 9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6105525" y="10620375"/>
          <a:ext cx="36480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466725</xdr:colOff>
      <xdr:row>55</xdr:row>
      <xdr:rowOff>9525</xdr:rowOff>
    </xdr:from>
    <xdr:to>
      <xdr:col>11</xdr:col>
      <xdr:colOff>885825</xdr:colOff>
      <xdr:row>60</xdr:row>
      <xdr:rowOff>0</xdr:rowOff>
    </xdr:to>
    <xdr:cxnSp macro="">
      <xdr:nvCxnSpPr>
        <xdr:cNvPr id="2295075" name="Conector de seta reta 2"/>
        <xdr:cNvCxnSpPr>
          <a:cxnSpLocks noChangeShapeType="1"/>
        </xdr:cNvCxnSpPr>
      </xdr:nvCxnSpPr>
      <xdr:spPr bwMode="auto">
        <a:xfrm flipV="1">
          <a:off x="6610350" y="11220450"/>
          <a:ext cx="419100" cy="942975"/>
        </a:xfrm>
        <a:prstGeom prst="straightConnector1">
          <a:avLst/>
        </a:prstGeom>
        <a:noFill/>
        <a:ln w="19050" algn="ctr">
          <a:solidFill>
            <a:srgbClr val="FF0000"/>
          </a:solidFill>
          <a:round/>
          <a:headEnd type="arrow" w="med" len="med"/>
          <a:tailEnd type="arrow" w="med" len="med"/>
        </a:ln>
      </xdr:spPr>
    </xdr:cxnSp>
    <xdr:clientData/>
  </xdr:twoCellAnchor>
  <xdr:twoCellAnchor>
    <xdr:from>
      <xdr:col>2</xdr:col>
      <xdr:colOff>47625</xdr:colOff>
      <xdr:row>52</xdr:row>
      <xdr:rowOff>9525</xdr:rowOff>
    </xdr:from>
    <xdr:to>
      <xdr:col>6</xdr:col>
      <xdr:colOff>0</xdr:colOff>
      <xdr:row>60</xdr:row>
      <xdr:rowOff>9525</xdr:rowOff>
    </xdr:to>
    <xdr:cxnSp macro="">
      <xdr:nvCxnSpPr>
        <xdr:cNvPr id="2295076" name="Conector de seta reta 5"/>
        <xdr:cNvCxnSpPr>
          <a:cxnSpLocks noChangeShapeType="1"/>
        </xdr:cNvCxnSpPr>
      </xdr:nvCxnSpPr>
      <xdr:spPr bwMode="auto">
        <a:xfrm>
          <a:off x="704850" y="10648950"/>
          <a:ext cx="2390775" cy="1524000"/>
        </a:xfrm>
        <a:prstGeom prst="straightConnector1">
          <a:avLst/>
        </a:prstGeom>
        <a:noFill/>
        <a:ln w="19050" algn="ctr">
          <a:solidFill>
            <a:srgbClr val="FF0000"/>
          </a:solidFill>
          <a:round/>
          <a:headEnd type="arrow" w="med" len="med"/>
          <a:tailEnd type="arrow" w="med" len="med"/>
        </a:ln>
      </xdr:spPr>
    </xdr:cxnSp>
    <xdr:clientData/>
  </xdr:twoCellAnchor>
  <xdr:twoCellAnchor editAs="oneCell">
    <xdr:from>
      <xdr:col>2</xdr:col>
      <xdr:colOff>180975</xdr:colOff>
      <xdr:row>111</xdr:row>
      <xdr:rowOff>85725</xdr:rowOff>
    </xdr:from>
    <xdr:to>
      <xdr:col>8</xdr:col>
      <xdr:colOff>104775</xdr:colOff>
      <xdr:row>123</xdr:row>
      <xdr:rowOff>95250</xdr:rowOff>
    </xdr:to>
    <xdr:pic>
      <xdr:nvPicPr>
        <xdr:cNvPr id="2295077" name="Imagem 26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838200" y="21964650"/>
          <a:ext cx="3581400" cy="2295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85725</xdr:colOff>
      <xdr:row>93</xdr:row>
      <xdr:rowOff>28575</xdr:rowOff>
    </xdr:from>
    <xdr:to>
      <xdr:col>9</xdr:col>
      <xdr:colOff>142875</xdr:colOff>
      <xdr:row>102</xdr:row>
      <xdr:rowOff>57150</xdr:rowOff>
    </xdr:to>
    <xdr:pic>
      <xdr:nvPicPr>
        <xdr:cNvPr id="2295078" name="Imagem 27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742950" y="18478500"/>
          <a:ext cx="4324350" cy="174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85725</xdr:colOff>
      <xdr:row>126</xdr:row>
      <xdr:rowOff>19050</xdr:rowOff>
    </xdr:from>
    <xdr:to>
      <xdr:col>10</xdr:col>
      <xdr:colOff>57150</xdr:colOff>
      <xdr:row>137</xdr:row>
      <xdr:rowOff>276225</xdr:rowOff>
    </xdr:to>
    <xdr:pic>
      <xdr:nvPicPr>
        <xdr:cNvPr id="2295079" name="Imagem 19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352550" y="24755475"/>
          <a:ext cx="4238625" cy="2352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409575</xdr:colOff>
      <xdr:row>50</xdr:row>
      <xdr:rowOff>9525</xdr:rowOff>
    </xdr:from>
    <xdr:to>
      <xdr:col>13</xdr:col>
      <xdr:colOff>0</xdr:colOff>
      <xdr:row>53</xdr:row>
      <xdr:rowOff>180975</xdr:rowOff>
    </xdr:to>
    <xdr:cxnSp macro="">
      <xdr:nvCxnSpPr>
        <xdr:cNvPr id="2295080" name="Conector de seta reta 2"/>
        <xdr:cNvCxnSpPr>
          <a:cxnSpLocks noChangeShapeType="1"/>
        </xdr:cNvCxnSpPr>
      </xdr:nvCxnSpPr>
      <xdr:spPr bwMode="auto">
        <a:xfrm flipH="1" flipV="1">
          <a:off x="6553200" y="10267950"/>
          <a:ext cx="1533525" cy="742950"/>
        </a:xfrm>
        <a:prstGeom prst="straightConnector1">
          <a:avLst/>
        </a:prstGeom>
        <a:noFill/>
        <a:ln w="19050" algn="ctr">
          <a:solidFill>
            <a:srgbClr val="FF0000"/>
          </a:solidFill>
          <a:round/>
          <a:headEnd type="arrow" w="med" len="med"/>
          <a:tailEnd type="arrow" w="med" len="med"/>
        </a:ln>
      </xdr:spPr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19050</xdr:rowOff>
    </xdr:from>
    <xdr:to>
      <xdr:col>1</xdr:col>
      <xdr:colOff>866775</xdr:colOff>
      <xdr:row>1</xdr:row>
      <xdr:rowOff>0</xdr:rowOff>
    </xdr:to>
    <xdr:pic>
      <xdr:nvPicPr>
        <xdr:cNvPr id="2295825" name="Imagem 2" descr="http://216.70.68.3/logos/idec_125x1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9050"/>
          <a:ext cx="8286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19050</xdr:rowOff>
    </xdr:from>
    <xdr:to>
      <xdr:col>1</xdr:col>
      <xdr:colOff>866775</xdr:colOff>
      <xdr:row>1</xdr:row>
      <xdr:rowOff>0</xdr:rowOff>
    </xdr:to>
    <xdr:pic>
      <xdr:nvPicPr>
        <xdr:cNvPr id="2126945" name="Imagem 2" descr="http://216.70.68.3/logos/idec_125x1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9050"/>
          <a:ext cx="8286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19050</xdr:rowOff>
    </xdr:from>
    <xdr:to>
      <xdr:col>1</xdr:col>
      <xdr:colOff>866775</xdr:colOff>
      <xdr:row>1</xdr:row>
      <xdr:rowOff>0</xdr:rowOff>
    </xdr:to>
    <xdr:pic>
      <xdr:nvPicPr>
        <xdr:cNvPr id="1866931" name="Imagem 2" descr="http://216.70.68.3/logos/idec_125x1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9050"/>
          <a:ext cx="8286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19050</xdr:rowOff>
    </xdr:from>
    <xdr:to>
      <xdr:col>1</xdr:col>
      <xdr:colOff>866775</xdr:colOff>
      <xdr:row>1</xdr:row>
      <xdr:rowOff>0</xdr:rowOff>
    </xdr:to>
    <xdr:pic>
      <xdr:nvPicPr>
        <xdr:cNvPr id="1097980" name="Imagem 2" descr="http://216.70.68.3/logos/idec_125x1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9050"/>
          <a:ext cx="8286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0</xdr:rowOff>
    </xdr:from>
    <xdr:to>
      <xdr:col>1</xdr:col>
      <xdr:colOff>809625</xdr:colOff>
      <xdr:row>1</xdr:row>
      <xdr:rowOff>95250</xdr:rowOff>
    </xdr:to>
    <xdr:pic>
      <xdr:nvPicPr>
        <xdr:cNvPr id="2602" name="Imagem 2" descr="http://216.70.68.3/logos/idec_125x1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0"/>
          <a:ext cx="77152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904875</xdr:colOff>
      <xdr:row>1</xdr:row>
      <xdr:rowOff>28575</xdr:rowOff>
    </xdr:to>
    <xdr:pic>
      <xdr:nvPicPr>
        <xdr:cNvPr id="15982" name="Imagem 2" descr="http://216.70.68.3/logos/idec_125x1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0"/>
          <a:ext cx="9048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19050</xdr:rowOff>
    </xdr:from>
    <xdr:to>
      <xdr:col>1</xdr:col>
      <xdr:colOff>1152525</xdr:colOff>
      <xdr:row>1</xdr:row>
      <xdr:rowOff>200025</xdr:rowOff>
    </xdr:to>
    <xdr:pic>
      <xdr:nvPicPr>
        <xdr:cNvPr id="2296866" name="Imagem 10" descr="http://216.70.68.3/logos/idec_125x1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19050"/>
          <a:ext cx="1143000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28574</xdr:colOff>
      <xdr:row>0</xdr:row>
      <xdr:rowOff>85725</xdr:rowOff>
    </xdr:from>
    <xdr:to>
      <xdr:col>8</xdr:col>
      <xdr:colOff>1162049</xdr:colOff>
      <xdr:row>2</xdr:row>
      <xdr:rowOff>28575</xdr:rowOff>
    </xdr:to>
    <xdr:sp macro="" textlink="">
      <xdr:nvSpPr>
        <xdr:cNvPr id="2" name="CaixaDeTexto 1"/>
        <xdr:cNvSpPr txBox="1"/>
      </xdr:nvSpPr>
      <xdr:spPr>
        <a:xfrm>
          <a:off x="6200774" y="85725"/>
          <a:ext cx="2314575" cy="1162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pt-BR" sz="1100" b="0"/>
            <a:t>A indicação de erro</a:t>
          </a:r>
          <a:r>
            <a:rPr lang="pt-BR" sz="1100" b="0" baseline="0"/>
            <a:t> no cálculo da tabela será eliminada, quando as  informações forem inseridas nas pastas de despesas de cada mês e o preenchimento da planilha "Previsão"</a:t>
          </a:r>
          <a:endParaRPr lang="pt-BR" sz="1100" b="0"/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19050</xdr:rowOff>
    </xdr:from>
    <xdr:to>
      <xdr:col>2</xdr:col>
      <xdr:colOff>238125</xdr:colOff>
      <xdr:row>1</xdr:row>
      <xdr:rowOff>9525</xdr:rowOff>
    </xdr:to>
    <xdr:pic>
      <xdr:nvPicPr>
        <xdr:cNvPr id="2068624" name="Imagem 2" descr="http://216.70.68.3/logos/idec_125x1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19050"/>
          <a:ext cx="92392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104775</xdr:colOff>
      <xdr:row>0</xdr:row>
      <xdr:rowOff>28576</xdr:rowOff>
    </xdr:from>
    <xdr:to>
      <xdr:col>14</xdr:col>
      <xdr:colOff>485775</xdr:colOff>
      <xdr:row>2</xdr:row>
      <xdr:rowOff>295275</xdr:rowOff>
    </xdr:to>
    <xdr:sp macro="" textlink="">
      <xdr:nvSpPr>
        <xdr:cNvPr id="6" name="CaixaDeTexto 5"/>
        <xdr:cNvSpPr txBox="1"/>
      </xdr:nvSpPr>
      <xdr:spPr>
        <a:xfrm>
          <a:off x="5610225" y="28576"/>
          <a:ext cx="6248400" cy="1381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pt-BR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Atenção! </a:t>
          </a:r>
        </a:p>
        <a:p>
          <a:pPr>
            <a:lnSpc>
              <a:spcPts val="1200"/>
            </a:lnSpc>
          </a:pPr>
          <a:r>
            <a:rPr lang="pt-B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 planilha deve ser preenchida apenas</a:t>
          </a:r>
          <a:r>
            <a:rPr lang="pt-BR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com as compras parceladas em todos os cartões que possuir,  inclusive anuidade. </a:t>
          </a:r>
        </a:p>
        <a:p>
          <a:pPr>
            <a:lnSpc>
              <a:spcPts val="1200"/>
            </a:lnSpc>
          </a:pPr>
          <a:r>
            <a:rPr lang="pt-BR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Transfira os lançamentos  mensais  que foram  registrados  como meio de pagamento: "PC" parcelamento no cartão e projete para os meses futuros  correspodente ao parcelamento.</a:t>
          </a:r>
        </a:p>
        <a:p>
          <a:r>
            <a:rPr lang="pt-BR" u="none" baseline="0"/>
            <a:t> Os lançamentos devem corresponder ao meses que começaram a ser cobradas.Por exemplo: compra feita em janeiro o lançamento deve iniciar em fevereiro. </a:t>
          </a:r>
        </a:p>
        <a:p>
          <a:pPr>
            <a:lnSpc>
              <a:spcPts val="1100"/>
            </a:lnSpc>
          </a:pPr>
          <a:r>
            <a:rPr lang="pt-BR" u="none" baseline="0"/>
            <a:t>O objetivo  desse acompanhamento é observar o nível de comprometimento futuro da renda.</a:t>
          </a:r>
        </a:p>
        <a:p>
          <a:pPr>
            <a:lnSpc>
              <a:spcPts val="1100"/>
            </a:lnSpc>
          </a:pPr>
          <a:endParaRPr lang="pt-BR"/>
        </a:p>
        <a:p>
          <a:pPr>
            <a:lnSpc>
              <a:spcPts val="1200"/>
            </a:lnSpc>
          </a:pPr>
          <a:endParaRPr lang="pt-BR" sz="1100"/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0</xdr:rowOff>
    </xdr:from>
    <xdr:to>
      <xdr:col>2</xdr:col>
      <xdr:colOff>66675</xdr:colOff>
      <xdr:row>0</xdr:row>
      <xdr:rowOff>685800</xdr:rowOff>
    </xdr:to>
    <xdr:pic>
      <xdr:nvPicPr>
        <xdr:cNvPr id="2187387" name="Imagem 2" descr="http://216.70.68.3/logos/idec_125x1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8001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133348</xdr:colOff>
      <xdr:row>0</xdr:row>
      <xdr:rowOff>19049</xdr:rowOff>
    </xdr:from>
    <xdr:to>
      <xdr:col>14</xdr:col>
      <xdr:colOff>476249</xdr:colOff>
      <xdr:row>2</xdr:row>
      <xdr:rowOff>304800</xdr:rowOff>
    </xdr:to>
    <xdr:sp macro="" textlink="">
      <xdr:nvSpPr>
        <xdr:cNvPr id="3" name="CaixaDeTexto 2"/>
        <xdr:cNvSpPr txBox="1"/>
      </xdr:nvSpPr>
      <xdr:spPr>
        <a:xfrm>
          <a:off x="5933015" y="19049"/>
          <a:ext cx="5507567" cy="13017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pt-BR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Atenção! </a:t>
          </a:r>
        </a:p>
        <a:p>
          <a:pPr>
            <a:lnSpc>
              <a:spcPts val="1200"/>
            </a:lnSpc>
          </a:pPr>
          <a:r>
            <a:rPr lang="pt-B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 planilha não realiza o cálculo do rendimento, apenas consolida as aplicações com os</a:t>
          </a:r>
          <a:r>
            <a:rPr lang="pt-BR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seus respectivos  valores já apurados.  </a:t>
          </a:r>
        </a:p>
        <a:p>
          <a:pPr>
            <a:lnSpc>
              <a:spcPts val="1200"/>
            </a:lnSpc>
          </a:pPr>
          <a:r>
            <a:rPr lang="pt-BR" sz="1100" b="0" i="0" u="sng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Transfira os valores dos extratos  mensais e </a:t>
          </a:r>
          <a:r>
            <a:rPr lang="pt-BR" sz="1100" b="0" i="0" u="sng" strike="noStrike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preencha</a:t>
          </a:r>
          <a:r>
            <a:rPr lang="pt-BR" sz="1100" b="0" i="0" u="sng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os valores nos campos correspondentes</a:t>
          </a:r>
          <a:r>
            <a:rPr lang="pt-BR" u="sng"/>
            <a:t> </a:t>
          </a:r>
          <a:r>
            <a:rPr lang="pt-BR" u="sng" baseline="0"/>
            <a:t> nos campos indicados com </a:t>
          </a:r>
          <a:r>
            <a:rPr lang="pt-BR" u="sng" baseline="0">
              <a:solidFill>
                <a:srgbClr val="FF0000"/>
              </a:solidFill>
            </a:rPr>
            <a:t>fundo  cinza.</a:t>
          </a:r>
          <a:r>
            <a:rPr lang="pt-BR" u="sng" baseline="0"/>
            <a:t> </a:t>
          </a:r>
        </a:p>
        <a:p>
          <a:pPr>
            <a:lnSpc>
              <a:spcPts val="1100"/>
            </a:lnSpc>
          </a:pPr>
          <a:endParaRPr lang="pt-BR" baseline="0"/>
        </a:p>
        <a:p>
          <a:pPr>
            <a:lnSpc>
              <a:spcPts val="1200"/>
            </a:lnSpc>
          </a:pPr>
          <a:r>
            <a:rPr lang="pt-BR" baseline="0"/>
            <a:t>O objetivo é reunir todos os investimentos  num só lugar e acompanhá-lo durante o ano.</a:t>
          </a:r>
          <a:endParaRPr lang="pt-BR"/>
        </a:p>
        <a:p>
          <a:pPr>
            <a:lnSpc>
              <a:spcPts val="1100"/>
            </a:lnSpc>
          </a:pPr>
          <a:endParaRPr lang="pt-BR"/>
        </a:p>
        <a:p>
          <a:pPr>
            <a:lnSpc>
              <a:spcPts val="1100"/>
            </a:lnSpc>
          </a:pPr>
          <a:endParaRPr lang="pt-BR" sz="1100"/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</xdr:row>
      <xdr:rowOff>19050</xdr:rowOff>
    </xdr:from>
    <xdr:to>
      <xdr:col>12</xdr:col>
      <xdr:colOff>9525</xdr:colOff>
      <xdr:row>21</xdr:row>
      <xdr:rowOff>0</xdr:rowOff>
    </xdr:to>
    <xdr:graphicFrame macro="">
      <xdr:nvGraphicFramePr>
        <xdr:cNvPr id="1905073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180975</xdr:colOff>
      <xdr:row>22</xdr:row>
      <xdr:rowOff>190500</xdr:rowOff>
    </xdr:from>
    <xdr:to>
      <xdr:col>11</xdr:col>
      <xdr:colOff>600075</xdr:colOff>
      <xdr:row>40</xdr:row>
      <xdr:rowOff>180975</xdr:rowOff>
    </xdr:to>
    <xdr:graphicFrame macro="">
      <xdr:nvGraphicFramePr>
        <xdr:cNvPr id="1905074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9525</xdr:colOff>
      <xdr:row>0</xdr:row>
      <xdr:rowOff>9525</xdr:rowOff>
    </xdr:from>
    <xdr:to>
      <xdr:col>2</xdr:col>
      <xdr:colOff>66675</xdr:colOff>
      <xdr:row>1</xdr:row>
      <xdr:rowOff>0</xdr:rowOff>
    </xdr:to>
    <xdr:pic>
      <xdr:nvPicPr>
        <xdr:cNvPr id="1905075" name="Imagem 2" descr="http://216.70.68.3/logos/idec_125x100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90500" y="9525"/>
          <a:ext cx="8001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19050</xdr:rowOff>
    </xdr:from>
    <xdr:to>
      <xdr:col>1</xdr:col>
      <xdr:colOff>866775</xdr:colOff>
      <xdr:row>1</xdr:row>
      <xdr:rowOff>0</xdr:rowOff>
    </xdr:to>
    <xdr:pic>
      <xdr:nvPicPr>
        <xdr:cNvPr id="2332672" name="Imagem 2" descr="http://216.70.68.3/logos/idec_125x1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9050"/>
          <a:ext cx="8286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2</xdr:col>
      <xdr:colOff>638175</xdr:colOff>
      <xdr:row>1</xdr:row>
      <xdr:rowOff>9525</xdr:rowOff>
    </xdr:to>
    <xdr:pic>
      <xdr:nvPicPr>
        <xdr:cNvPr id="181593" name="Imagem 2" descr="http://216.70.68.3/logos/idec_125x1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0"/>
          <a:ext cx="1190625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19050</xdr:rowOff>
    </xdr:from>
    <xdr:to>
      <xdr:col>1</xdr:col>
      <xdr:colOff>866775</xdr:colOff>
      <xdr:row>1</xdr:row>
      <xdr:rowOff>0</xdr:rowOff>
    </xdr:to>
    <xdr:pic>
      <xdr:nvPicPr>
        <xdr:cNvPr id="167525" name="Imagem 2" descr="http://216.70.68.3/logos/idec_125x1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9050"/>
          <a:ext cx="8286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38100</xdr:colOff>
      <xdr:row>0</xdr:row>
      <xdr:rowOff>19050</xdr:rowOff>
    </xdr:from>
    <xdr:to>
      <xdr:col>1</xdr:col>
      <xdr:colOff>866775</xdr:colOff>
      <xdr:row>1</xdr:row>
      <xdr:rowOff>0</xdr:rowOff>
    </xdr:to>
    <xdr:pic>
      <xdr:nvPicPr>
        <xdr:cNvPr id="167526" name="Imagem 2" descr="http://216.70.68.3/logos/idec_125x1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9050"/>
          <a:ext cx="8286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19050</xdr:rowOff>
    </xdr:from>
    <xdr:to>
      <xdr:col>1</xdr:col>
      <xdr:colOff>866775</xdr:colOff>
      <xdr:row>1</xdr:row>
      <xdr:rowOff>0</xdr:rowOff>
    </xdr:to>
    <xdr:pic>
      <xdr:nvPicPr>
        <xdr:cNvPr id="168568" name="Imagem 2" descr="http://216.70.68.3/logos/idec_125x1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9050"/>
          <a:ext cx="8286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19050</xdr:rowOff>
    </xdr:from>
    <xdr:to>
      <xdr:col>1</xdr:col>
      <xdr:colOff>866775</xdr:colOff>
      <xdr:row>1</xdr:row>
      <xdr:rowOff>0</xdr:rowOff>
    </xdr:to>
    <xdr:pic>
      <xdr:nvPicPr>
        <xdr:cNvPr id="5843" name="Imagem 2" descr="http://216.70.68.3/logos/idec_125x1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9050"/>
          <a:ext cx="8286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19050</xdr:rowOff>
    </xdr:from>
    <xdr:to>
      <xdr:col>1</xdr:col>
      <xdr:colOff>866775</xdr:colOff>
      <xdr:row>1</xdr:row>
      <xdr:rowOff>0</xdr:rowOff>
    </xdr:to>
    <xdr:pic>
      <xdr:nvPicPr>
        <xdr:cNvPr id="6986" name="Imagem 2" descr="http://216.70.68.3/logos/idec_125x1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9050"/>
          <a:ext cx="8286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19050</xdr:rowOff>
    </xdr:from>
    <xdr:to>
      <xdr:col>1</xdr:col>
      <xdr:colOff>866775</xdr:colOff>
      <xdr:row>1</xdr:row>
      <xdr:rowOff>0</xdr:rowOff>
    </xdr:to>
    <xdr:pic>
      <xdr:nvPicPr>
        <xdr:cNvPr id="8157" name="Imagem 2" descr="http://216.70.68.3/logos/idec_125x1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9050"/>
          <a:ext cx="8286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19050</xdr:rowOff>
    </xdr:from>
    <xdr:to>
      <xdr:col>1</xdr:col>
      <xdr:colOff>866775</xdr:colOff>
      <xdr:row>1</xdr:row>
      <xdr:rowOff>0</xdr:rowOff>
    </xdr:to>
    <xdr:pic>
      <xdr:nvPicPr>
        <xdr:cNvPr id="9089" name="Imagem 2" descr="http://216.70.68.3/logos/idec_125x1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9050"/>
          <a:ext cx="8286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19050</xdr:rowOff>
    </xdr:from>
    <xdr:to>
      <xdr:col>1</xdr:col>
      <xdr:colOff>866775</xdr:colOff>
      <xdr:row>1</xdr:row>
      <xdr:rowOff>0</xdr:rowOff>
    </xdr:to>
    <xdr:pic>
      <xdr:nvPicPr>
        <xdr:cNvPr id="10179" name="Imagem 2" descr="http://216.70.68.3/logos/idec_125x1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9050"/>
          <a:ext cx="8286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>
    <pageSetUpPr fitToPage="1"/>
  </sheetPr>
  <dimension ref="A1:R163"/>
  <sheetViews>
    <sheetView showGridLines="0" topLeftCell="A34" workbookViewId="0">
      <selection activeCell="I19" sqref="I19"/>
    </sheetView>
  </sheetViews>
  <sheetFormatPr defaultRowHeight="15"/>
  <cols>
    <col min="1" max="1" width="0.7109375" customWidth="1"/>
    <col min="12" max="14" width="14.5703125" customWidth="1"/>
  </cols>
  <sheetData>
    <row r="1" spans="1:18" ht="70.5" customHeight="1">
      <c r="B1" s="25"/>
      <c r="C1" s="59"/>
      <c r="D1" s="323" t="s">
        <v>0</v>
      </c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</row>
    <row r="2" spans="1:18" ht="6" customHeight="1" thickBot="1">
      <c r="K2" s="60" t="s">
        <v>161</v>
      </c>
    </row>
    <row r="3" spans="1:18" ht="31.5">
      <c r="A3" s="300"/>
      <c r="B3" s="320" t="s">
        <v>1</v>
      </c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1"/>
    </row>
    <row r="4" spans="1:18">
      <c r="A4" s="301"/>
      <c r="B4" s="294" t="s">
        <v>403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95"/>
    </row>
    <row r="5" spans="1:18">
      <c r="A5" s="301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95"/>
    </row>
    <row r="6" spans="1:18">
      <c r="A6" s="301"/>
      <c r="B6" s="296" t="s">
        <v>404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95"/>
    </row>
    <row r="7" spans="1:18">
      <c r="A7" s="301"/>
      <c r="B7" s="296" t="s">
        <v>405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95"/>
    </row>
    <row r="8" spans="1:18">
      <c r="A8" s="301"/>
      <c r="B8" s="296" t="s">
        <v>406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95"/>
    </row>
    <row r="9" spans="1:18">
      <c r="A9" s="301"/>
      <c r="B9" s="296" t="s">
        <v>407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95"/>
    </row>
    <row r="10" spans="1:18">
      <c r="A10" s="301"/>
      <c r="B10" s="296" t="s">
        <v>408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95"/>
    </row>
    <row r="11" spans="1:18">
      <c r="A11" s="301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95"/>
    </row>
    <row r="12" spans="1:18">
      <c r="A12" s="301"/>
      <c r="B12" s="296" t="s">
        <v>410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95"/>
    </row>
    <row r="13" spans="1:18">
      <c r="A13" s="301"/>
      <c r="B13" s="7" t="s">
        <v>411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95"/>
    </row>
    <row r="14" spans="1:18">
      <c r="A14" s="301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95"/>
    </row>
    <row r="15" spans="1:18" ht="21" customHeight="1" thickBot="1">
      <c r="A15" s="302"/>
      <c r="B15" s="297" t="s">
        <v>409</v>
      </c>
      <c r="C15" s="298"/>
      <c r="D15" s="298"/>
      <c r="E15" s="298"/>
      <c r="F15" s="298"/>
      <c r="G15" s="298"/>
      <c r="H15" s="298"/>
      <c r="I15" s="298"/>
      <c r="J15" s="298"/>
      <c r="K15" s="298"/>
      <c r="L15" s="298"/>
      <c r="M15" s="298"/>
      <c r="N15" s="298"/>
      <c r="O15" s="298"/>
      <c r="P15" s="298"/>
      <c r="Q15" s="298"/>
      <c r="R15" s="299"/>
    </row>
    <row r="16" spans="1:18" ht="6" customHeight="1"/>
    <row r="17" spans="2:18" ht="20.25">
      <c r="B17" s="1" t="s">
        <v>2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3"/>
      <c r="O17" s="3"/>
      <c r="P17" s="3"/>
      <c r="Q17" s="3"/>
      <c r="R17" s="4"/>
    </row>
    <row r="18" spans="2:18" ht="3.75" customHeight="1">
      <c r="B18" s="270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</row>
    <row r="19" spans="2:18" ht="18.75">
      <c r="B19" s="9" t="s">
        <v>3</v>
      </c>
      <c r="C19" s="269" t="s">
        <v>267</v>
      </c>
      <c r="D19" s="7"/>
      <c r="E19" s="7"/>
      <c r="F19" s="7"/>
      <c r="G19" s="7"/>
      <c r="H19" s="7"/>
      <c r="I19" s="291">
        <v>2013</v>
      </c>
      <c r="J19" s="7"/>
      <c r="K19" s="7"/>
      <c r="L19" s="7"/>
      <c r="M19" s="7"/>
      <c r="N19" s="7"/>
      <c r="O19" s="7"/>
      <c r="P19" s="7"/>
      <c r="Q19" s="7"/>
      <c r="R19" s="8"/>
    </row>
    <row r="20" spans="2:18">
      <c r="B20" s="6"/>
      <c r="C20" s="7" t="s">
        <v>321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8"/>
    </row>
    <row r="21" spans="2:18"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8"/>
    </row>
    <row r="22" spans="2:18">
      <c r="B22" s="6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8"/>
    </row>
    <row r="23" spans="2:18">
      <c r="B23" s="6"/>
      <c r="C23" s="269" t="s">
        <v>383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8"/>
    </row>
    <row r="24" spans="2:18">
      <c r="B24" s="6"/>
      <c r="C24" s="315" t="s">
        <v>418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8"/>
    </row>
    <row r="25" spans="2:18">
      <c r="B25" s="9" t="s">
        <v>4</v>
      </c>
      <c r="C25" s="7" t="s">
        <v>322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8"/>
    </row>
    <row r="26" spans="2:18">
      <c r="B26" s="9"/>
      <c r="C26" s="32" t="s">
        <v>323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8"/>
    </row>
    <row r="27" spans="2:18">
      <c r="B27" s="9"/>
      <c r="C27" s="32" t="s">
        <v>364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8"/>
    </row>
    <row r="28" spans="2:18">
      <c r="B28" s="9"/>
      <c r="C28" s="32" t="s">
        <v>324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8"/>
    </row>
    <row r="29" spans="2:18">
      <c r="B29" s="9"/>
      <c r="C29" s="32" t="s">
        <v>365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8"/>
    </row>
    <row r="30" spans="2:18">
      <c r="B30" s="9"/>
      <c r="C30" s="32" t="s">
        <v>325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8"/>
    </row>
    <row r="31" spans="2:18">
      <c r="B31" s="9"/>
      <c r="C31" s="32" t="s">
        <v>366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8"/>
    </row>
    <row r="32" spans="2:18">
      <c r="B32" s="9"/>
      <c r="C32" s="32" t="s">
        <v>326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8"/>
    </row>
    <row r="33" spans="2:18">
      <c r="B33" s="9"/>
      <c r="C33" s="32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8"/>
    </row>
    <row r="34" spans="2:18">
      <c r="B34" s="9"/>
      <c r="C34" s="32" t="s">
        <v>327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8"/>
    </row>
    <row r="35" spans="2:18">
      <c r="B35" s="6"/>
      <c r="C35" s="7" t="s">
        <v>328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8"/>
    </row>
    <row r="36" spans="2:18">
      <c r="B36" s="6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8"/>
    </row>
    <row r="37" spans="2:18">
      <c r="B37" s="6"/>
      <c r="C37" s="7" t="s">
        <v>329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8"/>
    </row>
    <row r="38" spans="2:18">
      <c r="B38" s="6"/>
      <c r="C38" s="32" t="s">
        <v>367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8"/>
    </row>
    <row r="39" spans="2:18">
      <c r="B39" s="6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8"/>
    </row>
    <row r="40" spans="2:18">
      <c r="B40" s="9" t="s">
        <v>5</v>
      </c>
      <c r="C40" s="32" t="s">
        <v>330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8"/>
    </row>
    <row r="41" spans="2:18">
      <c r="B41" s="9"/>
      <c r="C41" s="32" t="s">
        <v>368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8"/>
    </row>
    <row r="42" spans="2:18">
      <c r="B42" s="9"/>
      <c r="C42" s="32" t="s">
        <v>331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8"/>
    </row>
    <row r="43" spans="2:18">
      <c r="B43" s="9"/>
      <c r="C43" s="32" t="s">
        <v>369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8"/>
    </row>
    <row r="44" spans="2:18">
      <c r="B44" s="9"/>
      <c r="C44" s="32" t="s">
        <v>370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8"/>
    </row>
    <row r="45" spans="2:18">
      <c r="B45" s="9"/>
      <c r="C45" s="32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8"/>
    </row>
    <row r="46" spans="2:18">
      <c r="B46" s="9"/>
      <c r="C46" s="25" t="s">
        <v>333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8"/>
    </row>
    <row r="47" spans="2:18">
      <c r="B47" s="9"/>
      <c r="C47" s="24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8"/>
    </row>
    <row r="48" spans="2:18">
      <c r="B48" s="9"/>
      <c r="C48" s="7" t="s">
        <v>332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8"/>
    </row>
    <row r="49" spans="2:18">
      <c r="B49" s="9"/>
      <c r="C49" s="7" t="s">
        <v>167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8"/>
    </row>
    <row r="50" spans="2:18">
      <c r="B50" s="9"/>
      <c r="C50" s="32"/>
      <c r="D50" s="7"/>
      <c r="E50" s="7"/>
      <c r="F50" s="7"/>
      <c r="G50" s="7"/>
      <c r="H50" s="7"/>
      <c r="I50" s="7"/>
      <c r="J50" s="7"/>
      <c r="K50" s="7"/>
      <c r="L50" s="7" t="s">
        <v>419</v>
      </c>
      <c r="M50" s="7"/>
      <c r="N50" s="7"/>
      <c r="O50" s="7"/>
      <c r="P50" s="7"/>
      <c r="Q50" s="7"/>
      <c r="R50" s="8"/>
    </row>
    <row r="51" spans="2:18">
      <c r="B51" s="9"/>
      <c r="C51" s="32"/>
      <c r="D51" s="7"/>
      <c r="E51" s="7"/>
      <c r="F51" s="7"/>
      <c r="G51" s="7"/>
      <c r="H51" s="7"/>
      <c r="I51" s="7"/>
      <c r="J51" s="7"/>
      <c r="K51" s="7"/>
      <c r="L51" s="7" t="s">
        <v>420</v>
      </c>
      <c r="M51" s="7"/>
      <c r="N51" s="7"/>
      <c r="O51" s="7"/>
      <c r="P51" s="7"/>
      <c r="Q51" s="7"/>
      <c r="R51" s="8"/>
    </row>
    <row r="52" spans="2:18">
      <c r="B52" s="9"/>
      <c r="C52" s="32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8"/>
    </row>
    <row r="53" spans="2:18">
      <c r="B53" s="9"/>
      <c r="C53" s="32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8"/>
    </row>
    <row r="54" spans="2:18">
      <c r="B54" s="9"/>
      <c r="C54" s="32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8"/>
    </row>
    <row r="55" spans="2:18">
      <c r="B55" s="6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8"/>
    </row>
    <row r="56" spans="2:18">
      <c r="B56" s="6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8"/>
    </row>
    <row r="57" spans="2:18">
      <c r="B57" s="6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8"/>
    </row>
    <row r="58" spans="2:18">
      <c r="B58" s="6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8"/>
    </row>
    <row r="59" spans="2:18">
      <c r="B59" s="6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8"/>
    </row>
    <row r="60" spans="2:18">
      <c r="B60" s="6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8"/>
    </row>
    <row r="61" spans="2:18">
      <c r="B61" s="6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8"/>
    </row>
    <row r="62" spans="2:18">
      <c r="B62" s="9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8"/>
    </row>
    <row r="63" spans="2:18">
      <c r="B63" s="6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8"/>
    </row>
    <row r="64" spans="2:18">
      <c r="B64" s="9" t="s">
        <v>344</v>
      </c>
      <c r="C64" s="7" t="s">
        <v>345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8"/>
    </row>
    <row r="65" spans="2:18">
      <c r="B65" s="6"/>
      <c r="C65" s="7" t="s">
        <v>346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8"/>
    </row>
    <row r="66" spans="2:18">
      <c r="B66" s="6"/>
      <c r="C66" s="7" t="s">
        <v>347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8"/>
    </row>
    <row r="67" spans="2:18">
      <c r="B67" s="6"/>
      <c r="C67" s="32" t="s">
        <v>371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8"/>
    </row>
    <row r="68" spans="2:18">
      <c r="B68" s="6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8"/>
    </row>
    <row r="69" spans="2:18">
      <c r="B69" s="6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8"/>
    </row>
    <row r="70" spans="2:18">
      <c r="B70" s="6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8"/>
    </row>
    <row r="71" spans="2:18">
      <c r="B71" s="6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8"/>
    </row>
    <row r="72" spans="2:18">
      <c r="B72" s="6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8"/>
    </row>
    <row r="73" spans="2:18">
      <c r="B73" s="6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8"/>
    </row>
    <row r="74" spans="2:18">
      <c r="B74" s="6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8"/>
    </row>
    <row r="75" spans="2:18">
      <c r="B75" s="6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8"/>
    </row>
    <row r="76" spans="2:18">
      <c r="B76" s="6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8"/>
    </row>
    <row r="77" spans="2:18">
      <c r="B77" s="6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8"/>
    </row>
    <row r="78" spans="2:18">
      <c r="B78" s="6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8"/>
    </row>
    <row r="79" spans="2:18">
      <c r="B79" s="9" t="s">
        <v>372</v>
      </c>
      <c r="C79" s="24" t="s">
        <v>373</v>
      </c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7"/>
      <c r="R79" s="8"/>
    </row>
    <row r="80" spans="2:18">
      <c r="B80" s="6"/>
      <c r="C80" s="24" t="s">
        <v>69</v>
      </c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7"/>
      <c r="R80" s="8"/>
    </row>
    <row r="81" spans="2:18">
      <c r="B81" s="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7"/>
      <c r="R81" s="8"/>
    </row>
    <row r="82" spans="2:18">
      <c r="B82" s="6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7"/>
      <c r="R82" s="8"/>
    </row>
    <row r="83" spans="2:18">
      <c r="B83" s="6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7"/>
      <c r="R83" s="8"/>
    </row>
    <row r="84" spans="2:18">
      <c r="B84" s="6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7"/>
      <c r="R84" s="8"/>
    </row>
    <row r="85" spans="2:18">
      <c r="B85" s="6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7"/>
      <c r="R85" s="8"/>
    </row>
    <row r="86" spans="2:18">
      <c r="B86" s="6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7"/>
      <c r="R86" s="8"/>
    </row>
    <row r="87" spans="2:18">
      <c r="B87" s="6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7"/>
      <c r="R87" s="8"/>
    </row>
    <row r="88" spans="2:18">
      <c r="B88" s="6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7"/>
      <c r="R88" s="8"/>
    </row>
    <row r="89" spans="2:18">
      <c r="B89" s="6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7"/>
      <c r="R89" s="8"/>
    </row>
    <row r="90" spans="2:18">
      <c r="B90" s="6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7"/>
      <c r="R90" s="8"/>
    </row>
    <row r="91" spans="2:18">
      <c r="B91" s="6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7"/>
      <c r="R91" s="8"/>
    </row>
    <row r="92" spans="2:18">
      <c r="B92" s="6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7"/>
      <c r="R92" s="8"/>
    </row>
    <row r="93" spans="2:18">
      <c r="B93" s="9" t="s">
        <v>348</v>
      </c>
      <c r="C93" s="24" t="s">
        <v>349</v>
      </c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7"/>
      <c r="R93" s="8"/>
    </row>
    <row r="94" spans="2:18">
      <c r="B94" s="6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7"/>
      <c r="R94" s="8"/>
    </row>
    <row r="95" spans="2:18">
      <c r="B95" s="6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7"/>
      <c r="R95" s="8"/>
    </row>
    <row r="96" spans="2:18">
      <c r="B96" s="6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7"/>
      <c r="R96" s="8"/>
    </row>
    <row r="97" spans="2:18">
      <c r="B97" s="6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7"/>
      <c r="R97" s="8"/>
    </row>
    <row r="98" spans="2:18">
      <c r="B98" s="6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7"/>
      <c r="R98" s="8"/>
    </row>
    <row r="99" spans="2:18">
      <c r="B99" s="6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7"/>
      <c r="R99" s="8"/>
    </row>
    <row r="100" spans="2:18">
      <c r="B100" s="6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7"/>
      <c r="R100" s="8"/>
    </row>
    <row r="101" spans="2:18">
      <c r="B101" s="6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7"/>
      <c r="R101" s="8"/>
    </row>
    <row r="102" spans="2:18">
      <c r="B102" s="6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7"/>
      <c r="R102" s="8"/>
    </row>
    <row r="103" spans="2:18">
      <c r="B103" s="6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7"/>
      <c r="R103" s="8"/>
    </row>
    <row r="104" spans="2:18">
      <c r="B104" s="9" t="s">
        <v>350</v>
      </c>
      <c r="C104" s="24" t="s">
        <v>374</v>
      </c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7"/>
      <c r="R104" s="8"/>
    </row>
    <row r="105" spans="2:18">
      <c r="B105" s="6"/>
      <c r="C105" s="24" t="s">
        <v>375</v>
      </c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7"/>
      <c r="R105" s="8"/>
    </row>
    <row r="106" spans="2:18">
      <c r="B106" s="6"/>
      <c r="C106" s="24" t="s">
        <v>376</v>
      </c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7"/>
      <c r="R106" s="8"/>
    </row>
    <row r="107" spans="2:18">
      <c r="B107" s="6"/>
      <c r="C107" s="24" t="s">
        <v>377</v>
      </c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7"/>
      <c r="R107" s="8"/>
    </row>
    <row r="108" spans="2:18">
      <c r="B108" s="6"/>
      <c r="C108" s="24" t="s">
        <v>351</v>
      </c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7"/>
      <c r="R108" s="8"/>
    </row>
    <row r="109" spans="2:18">
      <c r="B109" s="6"/>
      <c r="C109" s="24" t="s">
        <v>360</v>
      </c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7"/>
      <c r="R109" s="8"/>
    </row>
    <row r="110" spans="2:18">
      <c r="B110" s="6"/>
      <c r="C110" s="24" t="s">
        <v>378</v>
      </c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7"/>
      <c r="R110" s="8"/>
    </row>
    <row r="111" spans="2:18">
      <c r="B111" s="6"/>
      <c r="C111" s="24" t="s">
        <v>361</v>
      </c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7"/>
      <c r="R111" s="8"/>
    </row>
    <row r="112" spans="2:18">
      <c r="B112" s="6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7"/>
      <c r="R112" s="8"/>
    </row>
    <row r="113" spans="2:18">
      <c r="B113" s="6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7"/>
      <c r="R113" s="8"/>
    </row>
    <row r="114" spans="2:18">
      <c r="B114" s="6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7"/>
      <c r="R114" s="8"/>
    </row>
    <row r="115" spans="2:18">
      <c r="B115" s="6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7"/>
      <c r="R115" s="8"/>
    </row>
    <row r="116" spans="2:18">
      <c r="B116" s="6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7"/>
      <c r="R116" s="8"/>
    </row>
    <row r="117" spans="2:18">
      <c r="B117" s="6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7"/>
      <c r="R117" s="8"/>
    </row>
    <row r="118" spans="2:18">
      <c r="B118" s="6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7"/>
      <c r="R118" s="8"/>
    </row>
    <row r="119" spans="2:18">
      <c r="B119" s="6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7"/>
      <c r="R119" s="8"/>
    </row>
    <row r="120" spans="2:18">
      <c r="B120" s="6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7"/>
      <c r="R120" s="8"/>
    </row>
    <row r="121" spans="2:18">
      <c r="B121" s="6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7"/>
      <c r="R121" s="8"/>
    </row>
    <row r="122" spans="2:18">
      <c r="B122" s="6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7"/>
      <c r="R122" s="8"/>
    </row>
    <row r="123" spans="2:18">
      <c r="B123" s="6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7"/>
      <c r="R123" s="8"/>
    </row>
    <row r="124" spans="2:18">
      <c r="B124" s="6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7"/>
      <c r="R124" s="8"/>
    </row>
    <row r="125" spans="2:18">
      <c r="B125" s="9" t="s">
        <v>379</v>
      </c>
      <c r="C125" s="7" t="s">
        <v>380</v>
      </c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8"/>
    </row>
    <row r="126" spans="2:18">
      <c r="B126" s="9"/>
      <c r="C126" s="7" t="s">
        <v>381</v>
      </c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8"/>
    </row>
    <row r="127" spans="2:18">
      <c r="B127" s="9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8"/>
    </row>
    <row r="128" spans="2:18">
      <c r="B128" s="9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8"/>
    </row>
    <row r="129" spans="1:18">
      <c r="B129" s="9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8"/>
    </row>
    <row r="130" spans="1:18">
      <c r="B130" s="9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8"/>
    </row>
    <row r="131" spans="1:18">
      <c r="B131" s="9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8"/>
    </row>
    <row r="132" spans="1:18">
      <c r="B132" s="9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8"/>
    </row>
    <row r="133" spans="1:18">
      <c r="B133" s="9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8"/>
    </row>
    <row r="134" spans="1:18">
      <c r="B134" s="9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8"/>
    </row>
    <row r="135" spans="1:18">
      <c r="B135" s="9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8"/>
    </row>
    <row r="136" spans="1:18">
      <c r="B136" s="9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8"/>
    </row>
    <row r="137" spans="1:18">
      <c r="B137" s="9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8"/>
    </row>
    <row r="138" spans="1:18" ht="30.75" customHeight="1" thickBot="1">
      <c r="B138" s="10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2"/>
    </row>
    <row r="139" spans="1:18" ht="8.25" customHeight="1" thickTop="1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1:18" ht="21" customHeight="1">
      <c r="A140" s="5"/>
      <c r="B140" s="70" t="s">
        <v>6</v>
      </c>
      <c r="C140" s="71"/>
      <c r="D140" s="71"/>
      <c r="E140" s="71"/>
      <c r="F140" s="71"/>
      <c r="G140" s="71"/>
      <c r="H140" s="71"/>
      <c r="I140" s="72"/>
      <c r="J140" s="72"/>
      <c r="K140" s="72"/>
      <c r="L140" s="72"/>
      <c r="M140" s="72"/>
      <c r="N140" s="72"/>
      <c r="O140" s="72"/>
      <c r="P140" s="72"/>
      <c r="Q140" s="72"/>
      <c r="R140" s="72"/>
    </row>
    <row r="141" spans="1:18" ht="3.75" customHeight="1"/>
    <row r="142" spans="1:18" ht="15.75" thickTop="1">
      <c r="A142" s="13"/>
      <c r="B142" s="14" t="s">
        <v>352</v>
      </c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6"/>
    </row>
    <row r="143" spans="1:18" ht="15" customHeight="1">
      <c r="A143" s="13"/>
      <c r="B143" s="17" t="s">
        <v>353</v>
      </c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13"/>
    </row>
    <row r="144" spans="1:18" ht="26.25" customHeight="1">
      <c r="A144" s="13"/>
      <c r="B144" s="324" t="s">
        <v>70</v>
      </c>
      <c r="C144" s="324"/>
      <c r="D144" s="324"/>
      <c r="E144" s="324"/>
      <c r="F144" s="324"/>
      <c r="G144" s="324"/>
      <c r="H144" s="324"/>
      <c r="I144" s="324"/>
      <c r="J144" s="324"/>
      <c r="K144" s="324"/>
      <c r="L144" s="324"/>
      <c r="M144" s="324"/>
      <c r="N144" s="324"/>
      <c r="O144" s="324"/>
      <c r="P144" s="324"/>
      <c r="Q144" s="324"/>
      <c r="R144" s="324"/>
    </row>
    <row r="145" spans="1:18">
      <c r="A145" s="13"/>
      <c r="B145" s="324"/>
      <c r="C145" s="324"/>
      <c r="D145" s="324"/>
      <c r="E145" s="324"/>
      <c r="F145" s="324"/>
      <c r="G145" s="324"/>
      <c r="H145" s="324"/>
      <c r="I145" s="324"/>
      <c r="J145" s="324"/>
      <c r="K145" s="324"/>
      <c r="L145" s="324"/>
      <c r="M145" s="324"/>
      <c r="N145" s="324"/>
      <c r="O145" s="324"/>
      <c r="P145" s="324"/>
      <c r="Q145" s="324"/>
      <c r="R145" s="324"/>
    </row>
    <row r="146" spans="1:18" ht="19.5" customHeight="1">
      <c r="A146" s="13"/>
      <c r="B146" s="325" t="s">
        <v>354</v>
      </c>
      <c r="C146" s="326"/>
      <c r="D146" s="326"/>
      <c r="E146" s="326"/>
      <c r="F146" s="326"/>
      <c r="G146" s="326"/>
      <c r="H146" s="326"/>
      <c r="I146" s="326"/>
      <c r="J146" s="326"/>
      <c r="K146" s="326"/>
      <c r="L146" s="326"/>
      <c r="M146" s="326"/>
      <c r="N146" s="326"/>
      <c r="O146" s="326"/>
      <c r="P146" s="326"/>
      <c r="Q146" s="326"/>
      <c r="R146" s="326"/>
    </row>
    <row r="147" spans="1:18" ht="18.75" customHeight="1">
      <c r="A147" s="13"/>
      <c r="B147" s="326"/>
      <c r="C147" s="326"/>
      <c r="D147" s="326"/>
      <c r="E147" s="326"/>
      <c r="F147" s="326"/>
      <c r="G147" s="326"/>
      <c r="H147" s="326"/>
      <c r="I147" s="326"/>
      <c r="J147" s="326"/>
      <c r="K147" s="326"/>
      <c r="L147" s="326"/>
      <c r="M147" s="326"/>
      <c r="N147" s="326"/>
      <c r="O147" s="326"/>
      <c r="P147" s="326"/>
      <c r="Q147" s="326"/>
      <c r="R147" s="326"/>
    </row>
    <row r="148" spans="1:18" ht="30.75" customHeight="1">
      <c r="A148" s="13"/>
      <c r="B148" s="325" t="s">
        <v>355</v>
      </c>
      <c r="C148" s="327"/>
      <c r="D148" s="327"/>
      <c r="E148" s="327"/>
      <c r="F148" s="327"/>
      <c r="G148" s="327"/>
      <c r="H148" s="327"/>
      <c r="I148" s="327"/>
      <c r="J148" s="327"/>
      <c r="K148" s="327"/>
      <c r="L148" s="327"/>
      <c r="M148" s="327"/>
      <c r="N148" s="327"/>
      <c r="O148" s="327"/>
      <c r="P148" s="327"/>
      <c r="Q148" s="327"/>
      <c r="R148" s="328"/>
    </row>
    <row r="149" spans="1:18" ht="12" customHeight="1">
      <c r="A149" s="13"/>
      <c r="B149" s="1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13"/>
    </row>
    <row r="150" spans="1:18">
      <c r="A150" s="13"/>
      <c r="B150" s="322" t="s">
        <v>356</v>
      </c>
      <c r="C150" s="322"/>
      <c r="D150" s="322"/>
      <c r="E150" s="322"/>
      <c r="F150" s="322"/>
      <c r="G150" s="322"/>
      <c r="H150" s="322"/>
      <c r="I150" s="322"/>
      <c r="J150" s="322"/>
      <c r="K150" s="322"/>
      <c r="L150" s="322"/>
      <c r="M150" s="322"/>
      <c r="N150" s="322"/>
      <c r="O150" s="322"/>
      <c r="P150" s="322"/>
      <c r="Q150" s="322"/>
      <c r="R150" s="322"/>
    </row>
    <row r="151" spans="1:18" ht="25.5" customHeight="1">
      <c r="A151" s="13"/>
      <c r="B151" s="322"/>
      <c r="C151" s="322"/>
      <c r="D151" s="322"/>
      <c r="E151" s="322"/>
      <c r="F151" s="322"/>
      <c r="G151" s="322"/>
      <c r="H151" s="322"/>
      <c r="I151" s="322"/>
      <c r="J151" s="322"/>
      <c r="K151" s="322"/>
      <c r="L151" s="322"/>
      <c r="M151" s="322"/>
      <c r="N151" s="322"/>
      <c r="O151" s="322"/>
      <c r="P151" s="322"/>
      <c r="Q151" s="322"/>
      <c r="R151" s="322"/>
    </row>
    <row r="152" spans="1:18" ht="12.75" customHeight="1">
      <c r="A152" s="13"/>
      <c r="B152" s="330"/>
      <c r="C152" s="330"/>
      <c r="D152" s="330"/>
      <c r="E152" s="330"/>
      <c r="F152" s="330"/>
      <c r="G152" s="330"/>
      <c r="H152" s="330"/>
      <c r="I152" s="330"/>
      <c r="J152" s="330"/>
      <c r="K152" s="330"/>
      <c r="L152" s="330"/>
      <c r="M152" s="330"/>
      <c r="N152" s="330"/>
      <c r="O152" s="330"/>
      <c r="P152" s="330"/>
      <c r="Q152" s="330"/>
      <c r="R152" s="330"/>
    </row>
    <row r="153" spans="1:18" ht="14.1" customHeight="1">
      <c r="A153" s="13"/>
      <c r="B153" s="331" t="s">
        <v>71</v>
      </c>
      <c r="C153" s="331"/>
      <c r="D153" s="331"/>
      <c r="E153" s="331"/>
      <c r="F153" s="331"/>
      <c r="G153" s="331"/>
      <c r="H153" s="331"/>
      <c r="I153" s="331"/>
      <c r="J153" s="331"/>
      <c r="K153" s="331"/>
      <c r="L153" s="331"/>
      <c r="M153" s="331"/>
      <c r="N153" s="331"/>
      <c r="O153" s="331"/>
      <c r="P153" s="331"/>
      <c r="Q153" s="331"/>
      <c r="R153" s="331"/>
    </row>
    <row r="154" spans="1:18" ht="30" customHeight="1">
      <c r="A154" s="13"/>
      <c r="B154" s="331"/>
      <c r="C154" s="331"/>
      <c r="D154" s="331"/>
      <c r="E154" s="331"/>
      <c r="F154" s="331"/>
      <c r="G154" s="331"/>
      <c r="H154" s="331"/>
      <c r="I154" s="331"/>
      <c r="J154" s="331"/>
      <c r="K154" s="331"/>
      <c r="L154" s="331"/>
      <c r="M154" s="331"/>
      <c r="N154" s="331"/>
      <c r="O154" s="331"/>
      <c r="P154" s="331"/>
      <c r="Q154" s="331"/>
      <c r="R154" s="331"/>
    </row>
    <row r="155" spans="1:18" ht="20.25" customHeight="1">
      <c r="A155" s="13"/>
      <c r="B155" s="330" t="s">
        <v>357</v>
      </c>
      <c r="C155" s="330"/>
      <c r="D155" s="330"/>
      <c r="E155" s="330"/>
      <c r="F155" s="330"/>
      <c r="G155" s="330"/>
      <c r="H155" s="330"/>
      <c r="I155" s="330"/>
      <c r="J155" s="330"/>
      <c r="K155" s="330"/>
      <c r="L155" s="330"/>
      <c r="M155" s="330"/>
      <c r="N155" s="330"/>
      <c r="O155" s="330"/>
      <c r="P155" s="330"/>
      <c r="Q155" s="330"/>
      <c r="R155" s="330"/>
    </row>
    <row r="156" spans="1:18" ht="54.75" customHeight="1">
      <c r="A156" s="13"/>
      <c r="B156" s="330"/>
      <c r="C156" s="330"/>
      <c r="D156" s="330"/>
      <c r="E156" s="330"/>
      <c r="F156" s="330"/>
      <c r="G156" s="330"/>
      <c r="H156" s="330"/>
      <c r="I156" s="330"/>
      <c r="J156" s="330"/>
      <c r="K156" s="330"/>
      <c r="L156" s="330"/>
      <c r="M156" s="330"/>
      <c r="N156" s="330"/>
      <c r="O156" s="330"/>
      <c r="P156" s="330"/>
      <c r="Q156" s="330"/>
      <c r="R156" s="330"/>
    </row>
    <row r="157" spans="1:18" ht="16.5" customHeight="1">
      <c r="A157" s="13"/>
      <c r="B157" s="332" t="s">
        <v>358</v>
      </c>
      <c r="C157" s="332"/>
      <c r="D157" s="332"/>
      <c r="E157" s="332"/>
      <c r="F157" s="332"/>
      <c r="G157" s="332"/>
      <c r="H157" s="332"/>
      <c r="I157" s="332"/>
      <c r="J157" s="332"/>
      <c r="K157" s="332"/>
      <c r="L157" s="332"/>
      <c r="M157" s="332"/>
      <c r="N157" s="332"/>
      <c r="O157" s="332"/>
      <c r="P157" s="332"/>
      <c r="Q157" s="332"/>
      <c r="R157" s="332"/>
    </row>
    <row r="158" spans="1:18" ht="34.5" customHeight="1">
      <c r="A158" s="13"/>
      <c r="B158" s="332"/>
      <c r="C158" s="332"/>
      <c r="D158" s="332"/>
      <c r="E158" s="332"/>
      <c r="F158" s="332"/>
      <c r="G158" s="332"/>
      <c r="H158" s="332"/>
      <c r="I158" s="332"/>
      <c r="J158" s="332"/>
      <c r="K158" s="332"/>
      <c r="L158" s="332"/>
      <c r="M158" s="332"/>
      <c r="N158" s="332"/>
      <c r="O158" s="332"/>
      <c r="P158" s="332"/>
      <c r="Q158" s="332"/>
      <c r="R158" s="332"/>
    </row>
    <row r="159" spans="1:18">
      <c r="A159" s="25"/>
      <c r="B159" s="69"/>
      <c r="C159" s="69"/>
      <c r="D159" s="69"/>
      <c r="E159" s="69"/>
      <c r="F159" s="69"/>
      <c r="G159" s="69"/>
      <c r="H159" s="69"/>
      <c r="I159" s="69"/>
      <c r="J159" s="69"/>
      <c r="K159" s="69"/>
      <c r="L159" s="69"/>
      <c r="M159" s="69"/>
      <c r="N159" s="69"/>
      <c r="O159" s="69"/>
      <c r="P159" s="69"/>
      <c r="Q159" s="69"/>
      <c r="R159" s="68"/>
    </row>
    <row r="160" spans="1:18" ht="33.75" customHeight="1">
      <c r="A160" s="13"/>
      <c r="B160" s="333" t="s">
        <v>359</v>
      </c>
      <c r="C160" s="334"/>
      <c r="D160" s="334"/>
      <c r="E160" s="334"/>
      <c r="F160" s="334"/>
      <c r="G160" s="334"/>
      <c r="H160" s="334"/>
      <c r="I160" s="334"/>
      <c r="J160" s="334"/>
      <c r="K160" s="334"/>
      <c r="L160" s="334"/>
      <c r="M160" s="334"/>
      <c r="N160" s="334"/>
      <c r="O160" s="334"/>
      <c r="P160" s="334"/>
      <c r="Q160" s="334"/>
      <c r="R160" s="335"/>
    </row>
    <row r="161" spans="1:18" ht="51" customHeight="1">
      <c r="A161" s="13"/>
      <c r="B161" s="332" t="s">
        <v>72</v>
      </c>
      <c r="C161" s="336"/>
      <c r="D161" s="336"/>
      <c r="E161" s="336"/>
      <c r="F161" s="336"/>
      <c r="G161" s="336"/>
      <c r="H161" s="336"/>
      <c r="I161" s="336"/>
      <c r="J161" s="336"/>
      <c r="K161" s="336"/>
      <c r="L161" s="336"/>
      <c r="M161" s="336"/>
      <c r="N161" s="336"/>
      <c r="O161" s="336"/>
      <c r="P161" s="336"/>
      <c r="Q161" s="336"/>
      <c r="R161" s="336"/>
    </row>
    <row r="162" spans="1:18" ht="10.5" customHeight="1" thickBot="1">
      <c r="B162" s="329" t="s">
        <v>7</v>
      </c>
      <c r="C162" s="329"/>
      <c r="D162" s="329"/>
      <c r="E162" s="329"/>
      <c r="F162" s="329"/>
      <c r="G162" s="329"/>
      <c r="H162" s="329"/>
      <c r="I162" s="329"/>
      <c r="J162" s="329"/>
      <c r="K162" s="329"/>
      <c r="L162" s="329"/>
      <c r="M162" s="329"/>
      <c r="N162" s="329"/>
      <c r="O162" s="329"/>
      <c r="P162" s="329"/>
      <c r="Q162" s="329"/>
      <c r="R162" s="329"/>
    </row>
    <row r="163" spans="1:18" ht="32.25" customHeight="1" thickTop="1" thickBot="1">
      <c r="B163" s="329"/>
      <c r="C163" s="329"/>
      <c r="D163" s="329"/>
      <c r="E163" s="329"/>
      <c r="F163" s="329"/>
      <c r="G163" s="329"/>
      <c r="H163" s="329"/>
      <c r="I163" s="329"/>
      <c r="J163" s="329"/>
      <c r="K163" s="329"/>
      <c r="L163" s="329"/>
      <c r="M163" s="329"/>
      <c r="N163" s="329"/>
      <c r="O163" s="329"/>
      <c r="P163" s="329"/>
      <c r="Q163" s="329"/>
      <c r="R163" s="329"/>
    </row>
  </sheetData>
  <sheetProtection password="B1F9" sheet="1" selectLockedCells="1"/>
  <mergeCells count="14">
    <mergeCell ref="B162:R163"/>
    <mergeCell ref="B152:R152"/>
    <mergeCell ref="B153:R154"/>
    <mergeCell ref="B155:R156"/>
    <mergeCell ref="B157:R158"/>
    <mergeCell ref="B160:R160"/>
    <mergeCell ref="B161:R161"/>
    <mergeCell ref="B3:P3"/>
    <mergeCell ref="Q3:R3"/>
    <mergeCell ref="B150:R151"/>
    <mergeCell ref="D1:R1"/>
    <mergeCell ref="B144:R145"/>
    <mergeCell ref="B146:R147"/>
    <mergeCell ref="B148:R148"/>
  </mergeCells>
  <phoneticPr fontId="19" type="noConversion"/>
  <pageMargins left="0.25" right="0.25" top="0.75" bottom="0.75" header="0.3" footer="0.3"/>
  <pageSetup paperSize="9" scale="54" firstPageNumber="0" fitToHeight="2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Plan12">
    <pageSetUpPr fitToPage="1"/>
  </sheetPr>
  <dimension ref="A1:L214"/>
  <sheetViews>
    <sheetView showGridLines="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defaultRowHeight="15"/>
  <cols>
    <col min="1" max="1" width="0.85546875" style="82" customWidth="1"/>
    <col min="2" max="2" width="18.28515625" style="96" customWidth="1"/>
    <col min="3" max="3" width="31.85546875" style="82" customWidth="1"/>
    <col min="4" max="4" width="5.7109375" style="97" customWidth="1"/>
    <col min="5" max="5" width="7.7109375" style="82" customWidth="1"/>
    <col min="6" max="6" width="44.85546875" style="82" customWidth="1"/>
    <col min="7" max="7" width="11.85546875" style="98" customWidth="1"/>
    <col min="8" max="8" width="19.28515625" style="82" customWidth="1"/>
    <col min="9" max="9" width="0.85546875" style="92" customWidth="1"/>
    <col min="10" max="10" width="15.5703125" style="86" customWidth="1"/>
    <col min="11" max="11" width="14.7109375" style="86" customWidth="1"/>
    <col min="12" max="12" width="15.85546875" style="86" customWidth="1"/>
    <col min="13" max="44" width="38.42578125" style="82" bestFit="1" customWidth="1"/>
    <col min="45" max="45" width="10.5703125" style="82" bestFit="1" customWidth="1"/>
    <col min="46" max="16384" width="9.140625" style="82"/>
  </cols>
  <sheetData>
    <row r="1" spans="1:12" ht="55.5" customHeight="1">
      <c r="B1" s="101"/>
      <c r="C1" s="83" t="s">
        <v>0</v>
      </c>
      <c r="D1" s="102"/>
      <c r="E1" s="98"/>
      <c r="F1" s="103"/>
      <c r="G1" s="84"/>
      <c r="H1" s="84"/>
      <c r="I1" s="85"/>
    </row>
    <row r="2" spans="1:12" ht="24.75" customHeight="1">
      <c r="B2" s="186" t="s">
        <v>281</v>
      </c>
      <c r="C2" s="87"/>
      <c r="D2" s="88"/>
      <c r="E2" s="87"/>
      <c r="F2" s="187" t="s">
        <v>60</v>
      </c>
      <c r="G2" s="183"/>
      <c r="H2" s="185">
        <f>+Instruções!$I$19</f>
        <v>2013</v>
      </c>
      <c r="I2" s="184"/>
      <c r="J2" s="339" t="s">
        <v>245</v>
      </c>
      <c r="K2" s="339"/>
      <c r="L2" s="339"/>
    </row>
    <row r="3" spans="1:12" ht="15.75" customHeight="1">
      <c r="B3" s="81"/>
      <c r="C3" s="81"/>
      <c r="D3" s="81"/>
      <c r="E3" s="74"/>
      <c r="F3" s="159"/>
      <c r="G3" s="77"/>
      <c r="H3" s="338" t="s">
        <v>67</v>
      </c>
      <c r="I3" s="89"/>
      <c r="J3" s="337" t="s">
        <v>279</v>
      </c>
      <c r="K3" s="337"/>
      <c r="L3" s="100"/>
    </row>
    <row r="4" spans="1:12" ht="18.75" customHeight="1">
      <c r="B4" s="74" t="s">
        <v>151</v>
      </c>
      <c r="C4" s="74" t="s">
        <v>152</v>
      </c>
      <c r="D4" s="73" t="s">
        <v>78</v>
      </c>
      <c r="E4" s="74" t="s">
        <v>73</v>
      </c>
      <c r="F4" s="75" t="s">
        <v>82</v>
      </c>
      <c r="G4" s="74" t="s">
        <v>79</v>
      </c>
      <c r="H4" s="338"/>
      <c r="I4" s="90"/>
      <c r="J4" s="91" t="s">
        <v>278</v>
      </c>
      <c r="K4" s="91" t="s">
        <v>246</v>
      </c>
      <c r="L4" s="91" t="s">
        <v>280</v>
      </c>
    </row>
    <row r="5" spans="1:12" ht="16.5" customHeight="1">
      <c r="B5" s="135"/>
      <c r="C5" s="136"/>
      <c r="D5" s="73"/>
      <c r="E5" s="74"/>
      <c r="F5" s="159"/>
      <c r="G5" s="77"/>
      <c r="H5" s="191"/>
      <c r="I5" s="90"/>
      <c r="J5" s="310"/>
      <c r="K5" s="311"/>
      <c r="L5" s="311"/>
    </row>
    <row r="6" spans="1:12">
      <c r="A6" s="82">
        <v>1</v>
      </c>
      <c r="B6" s="104" t="str">
        <f>IF(IF(ISERROR(VLOOKUP(D6,Codigo!$B$4:$C$67,2,FALSE)),"",VLOOKUP(D6,Codigo!$B$4:$C$67,2,FALSE))=D6,"",VLOOKUP(D6,(Codigo!$B$4:$C$67),2,FALSE))</f>
        <v/>
      </c>
      <c r="C6" s="104" t="str">
        <f>IF(IF(ISERROR(VLOOKUP(D6,Codigo!$B$4:$C$67,2,FALSE)),"",VLOOKUP(D6,Codigo!$B$4:$C$67,2,FALSE))=D6,"",VLOOKUP(D6,(Codigo!$B$2:$D$67),3,FALSE))</f>
        <v/>
      </c>
      <c r="D6" s="194"/>
      <c r="E6" s="79"/>
      <c r="F6" s="292"/>
      <c r="G6" s="44"/>
      <c r="H6" s="303"/>
      <c r="J6" s="312" t="str">
        <f>IF(H6="",(""),IF(H6="DP",(J5+G6),IF(H6="DB",(J5-G6),IF(H6="TR",(J5-G6),IF(H6="CH",(J5-G6),IF(H6="SQ",(J5-G6),J5))))))</f>
        <v/>
      </c>
      <c r="K6" s="313" t="str">
        <f>IF(H6="",(""),IF(H6="SQ",(K5+G6),IF(H6="RD",(K5+G6),IF(H6="DI",(K5-G6),K5))))</f>
        <v/>
      </c>
      <c r="L6" s="313" t="str">
        <f>IF(H6="",(""),IF(H6="CC",(L5+G6),IF(H6="PC",(L5+G6),L5)))</f>
        <v/>
      </c>
    </row>
    <row r="7" spans="1:12">
      <c r="B7" s="104" t="str">
        <f>IF(IF(ISERROR(VLOOKUP(D7,Codigo!$B$4:$C$67,2,FALSE)),"",VLOOKUP(D7,Codigo!$B$4:$C$67,2,FALSE))=D7,"",VLOOKUP(D7,(Codigo!$B$4:$C$67),2,FALSE))</f>
        <v/>
      </c>
      <c r="C7" s="104" t="str">
        <f>IF(IF(ISERROR(VLOOKUP(D7,Codigo!$B$4:$C$67,2,FALSE)),"",VLOOKUP(D7,Codigo!$B$4:$C$67,2,FALSE))=D7,"",VLOOKUP(D7,(Codigo!$B$2:$D$67),3,FALSE))</f>
        <v/>
      </c>
      <c r="D7" s="194"/>
      <c r="E7" s="79"/>
      <c r="F7" s="292"/>
      <c r="G7" s="44"/>
      <c r="H7" s="303"/>
      <c r="J7" s="312" t="str">
        <f t="shared" ref="J7:J70" si="0">IF(H7="",(""),IF(H7="DP",(J6+G7),IF(H7="DB",(J6-G7),IF(H7="TR",(J6-G7),IF(H7="CH",(J6-G7),IF(H7="SQ",(J6-G7),J6))))))</f>
        <v/>
      </c>
      <c r="K7" s="313" t="str">
        <f t="shared" ref="K7:K70" si="1">IF(H7="",(""),IF(H7="SQ",(K6+G7),IF(H7="RD",(K6+G7),IF(H7="DI",(K6-G7),K6))))</f>
        <v/>
      </c>
      <c r="L7" s="313" t="str">
        <f t="shared" ref="L7:L70" si="2">IF(H7="",(""),IF(H7="CC",(L6+G7),IF(H7="PC",(L6+G7),L6)))</f>
        <v/>
      </c>
    </row>
    <row r="8" spans="1:12">
      <c r="B8" s="104" t="str">
        <f>IF(IF(ISERROR(VLOOKUP(D8,Codigo!$B$4:$C$67,2,FALSE)),"",VLOOKUP(D8,Codigo!$B$4:$C$67,2,FALSE))=D8,"",VLOOKUP(D8,(Codigo!$B$4:$C$67),2,FALSE))</f>
        <v/>
      </c>
      <c r="C8" s="104" t="str">
        <f>IF(IF(ISERROR(VLOOKUP(D8,Codigo!$B$4:$C$67,2,FALSE)),"",VLOOKUP(D8,Codigo!$B$4:$C$67,2,FALSE))=D8,"",VLOOKUP(D8,(Codigo!$B$2:$D$67),3,FALSE))</f>
        <v/>
      </c>
      <c r="D8" s="194"/>
      <c r="E8" s="79"/>
      <c r="F8" s="292"/>
      <c r="G8" s="44"/>
      <c r="H8" s="303"/>
      <c r="J8" s="312" t="str">
        <f t="shared" si="0"/>
        <v/>
      </c>
      <c r="K8" s="313" t="str">
        <f t="shared" si="1"/>
        <v/>
      </c>
      <c r="L8" s="313" t="str">
        <f t="shared" si="2"/>
        <v/>
      </c>
    </row>
    <row r="9" spans="1:12">
      <c r="B9" s="104" t="str">
        <f>IF(IF(ISERROR(VLOOKUP(D9,Codigo!$B$4:$C$67,2,FALSE)),"",VLOOKUP(D9,Codigo!$B$4:$C$67,2,FALSE))=D9,"",VLOOKUP(D9,(Codigo!$B$4:$C$67),2,FALSE))</f>
        <v/>
      </c>
      <c r="C9" s="104" t="str">
        <f>IF(IF(ISERROR(VLOOKUP(D9,Codigo!$B$4:$C$67,2,FALSE)),"",VLOOKUP(D9,Codigo!$B$4:$C$67,2,FALSE))=D9,"",VLOOKUP(D9,(Codigo!$B$2:$D$67),3,FALSE))</f>
        <v/>
      </c>
      <c r="D9" s="194"/>
      <c r="E9" s="79"/>
      <c r="F9" s="292"/>
      <c r="G9" s="44"/>
      <c r="H9" s="303"/>
      <c r="J9" s="312" t="str">
        <f t="shared" si="0"/>
        <v/>
      </c>
      <c r="K9" s="313" t="str">
        <f t="shared" si="1"/>
        <v/>
      </c>
      <c r="L9" s="313" t="str">
        <f t="shared" si="2"/>
        <v/>
      </c>
    </row>
    <row r="10" spans="1:12">
      <c r="B10" s="104" t="str">
        <f>IF(IF(ISERROR(VLOOKUP(D10,Codigo!$B$4:$C$67,2,FALSE)),"",VLOOKUP(D10,Codigo!$B$4:$C$67,2,FALSE))=D10,"",VLOOKUP(D10,(Codigo!$B$4:$C$67),2,FALSE))</f>
        <v/>
      </c>
      <c r="C10" s="104" t="str">
        <f>IF(IF(ISERROR(VLOOKUP(D10,Codigo!$B$4:$C$67,2,FALSE)),"",VLOOKUP(D10,Codigo!$B$4:$C$67,2,FALSE))=D10,"",VLOOKUP(D10,(Codigo!$B$2:$D$67),3,FALSE))</f>
        <v/>
      </c>
      <c r="D10" s="78"/>
      <c r="E10" s="79"/>
      <c r="F10" s="292"/>
      <c r="G10" s="44"/>
      <c r="H10" s="303"/>
      <c r="J10" s="312" t="str">
        <f t="shared" si="0"/>
        <v/>
      </c>
      <c r="K10" s="313" t="str">
        <f t="shared" si="1"/>
        <v/>
      </c>
      <c r="L10" s="313" t="str">
        <f t="shared" si="2"/>
        <v/>
      </c>
    </row>
    <row r="11" spans="1:12">
      <c r="B11" s="104" t="str">
        <f>IF(IF(ISERROR(VLOOKUP(D11,Codigo!$B$4:$C$67,2,FALSE)),"",VLOOKUP(D11,Codigo!$B$4:$C$67,2,FALSE))=D11,"",VLOOKUP(D11,(Codigo!$B$4:$C$67),2,FALSE))</f>
        <v/>
      </c>
      <c r="C11" s="104" t="str">
        <f>IF(IF(ISERROR(VLOOKUP(D11,Codigo!$B$4:$C$67,2,FALSE)),"",VLOOKUP(D11,Codigo!$B$4:$C$67,2,FALSE))=D11,"",VLOOKUP(D11,(Codigo!$B$2:$D$67),3,FALSE))</f>
        <v/>
      </c>
      <c r="D11" s="78"/>
      <c r="E11" s="79"/>
      <c r="G11" s="44"/>
      <c r="H11" s="303"/>
      <c r="J11" s="312" t="str">
        <f t="shared" si="0"/>
        <v/>
      </c>
      <c r="K11" s="313" t="str">
        <f t="shared" si="1"/>
        <v/>
      </c>
      <c r="L11" s="313" t="str">
        <f t="shared" si="2"/>
        <v/>
      </c>
    </row>
    <row r="12" spans="1:12">
      <c r="B12" s="104" t="str">
        <f>IF(IF(ISERROR(VLOOKUP(D12,Codigo!$B$4:$C$67,2,FALSE)),"",VLOOKUP(D12,Codigo!$B$4:$C$67,2,FALSE))=D12,"",VLOOKUP(D12,(Codigo!$B$4:$C$67),2,FALSE))</f>
        <v/>
      </c>
      <c r="C12" s="104" t="str">
        <f>IF(IF(ISERROR(VLOOKUP(D12,Codigo!$B$4:$C$67,2,FALSE)),"",VLOOKUP(D12,Codigo!$B$4:$C$67,2,FALSE))=D12,"",VLOOKUP(D12,(Codigo!$B$2:$D$67),3,FALSE))</f>
        <v/>
      </c>
      <c r="D12" s="78"/>
      <c r="E12" s="79"/>
      <c r="F12" s="292"/>
      <c r="G12" s="44"/>
      <c r="H12" s="303"/>
      <c r="J12" s="312" t="str">
        <f t="shared" si="0"/>
        <v/>
      </c>
      <c r="K12" s="313" t="str">
        <f t="shared" si="1"/>
        <v/>
      </c>
      <c r="L12" s="313" t="str">
        <f t="shared" si="2"/>
        <v/>
      </c>
    </row>
    <row r="13" spans="1:12">
      <c r="B13" s="104" t="str">
        <f>IF(IF(ISERROR(VLOOKUP(D13,Codigo!$B$4:$C$67,2,FALSE)),"",VLOOKUP(D13,Codigo!$B$4:$C$67,2,FALSE))=D13,"",VLOOKUP(D13,(Codigo!$B$4:$C$67),2,FALSE))</f>
        <v/>
      </c>
      <c r="C13" s="104" t="str">
        <f>IF(IF(ISERROR(VLOOKUP(D13,Codigo!$B$4:$C$67,2,FALSE)),"",VLOOKUP(D13,Codigo!$B$4:$C$67,2,FALSE))=D13,"",VLOOKUP(D13,(Codigo!$B$2:$D$67),3,FALSE))</f>
        <v/>
      </c>
      <c r="D13" s="78"/>
      <c r="E13" s="79"/>
      <c r="F13" s="292"/>
      <c r="G13" s="44"/>
      <c r="H13" s="303"/>
      <c r="J13" s="312" t="str">
        <f t="shared" si="0"/>
        <v/>
      </c>
      <c r="K13" s="313" t="str">
        <f t="shared" si="1"/>
        <v/>
      </c>
      <c r="L13" s="313" t="str">
        <f t="shared" si="2"/>
        <v/>
      </c>
    </row>
    <row r="14" spans="1:12">
      <c r="B14" s="104" t="str">
        <f>IF(IF(ISERROR(VLOOKUP(D14,Codigo!$B$4:$C$67,2,FALSE)),"",VLOOKUP(D14,Codigo!$B$4:$C$67,2,FALSE))=D14,"",VLOOKUP(D14,(Codigo!$B$4:$C$67),2,FALSE))</f>
        <v/>
      </c>
      <c r="C14" s="104" t="str">
        <f>IF(IF(ISERROR(VLOOKUP(D14,Codigo!$B$4:$C$67,2,FALSE)),"",VLOOKUP(D14,Codigo!$B$4:$C$67,2,FALSE))=D14,"",VLOOKUP(D14,(Codigo!$B$2:$D$67),3,FALSE))</f>
        <v/>
      </c>
      <c r="D14" s="78"/>
      <c r="E14" s="79"/>
      <c r="F14" s="292"/>
      <c r="G14" s="44"/>
      <c r="H14" s="303"/>
      <c r="J14" s="312" t="str">
        <f t="shared" si="0"/>
        <v/>
      </c>
      <c r="K14" s="313" t="str">
        <f t="shared" si="1"/>
        <v/>
      </c>
      <c r="L14" s="313" t="str">
        <f t="shared" si="2"/>
        <v/>
      </c>
    </row>
    <row r="15" spans="1:12">
      <c r="B15" s="104" t="str">
        <f>IF(IF(ISERROR(VLOOKUP(D15,Codigo!$B$4:$C$67,2,FALSE)),"",VLOOKUP(D15,Codigo!$B$4:$C$67,2,FALSE))=D15,"",VLOOKUP(D15,(Codigo!$B$4:$C$67),2,FALSE))</f>
        <v/>
      </c>
      <c r="C15" s="104" t="str">
        <f>IF(IF(ISERROR(VLOOKUP(D15,Codigo!$B$4:$C$67,2,FALSE)),"",VLOOKUP(D15,Codigo!$B$4:$C$67,2,FALSE))=D15,"",VLOOKUP(D15,(Codigo!$B$2:$D$67),3,FALSE))</f>
        <v/>
      </c>
      <c r="D15" s="78"/>
      <c r="E15" s="79"/>
      <c r="F15" s="292"/>
      <c r="G15" s="44"/>
      <c r="H15" s="303"/>
      <c r="J15" s="312" t="str">
        <f t="shared" si="0"/>
        <v/>
      </c>
      <c r="K15" s="313" t="str">
        <f t="shared" si="1"/>
        <v/>
      </c>
      <c r="L15" s="313" t="str">
        <f t="shared" si="2"/>
        <v/>
      </c>
    </row>
    <row r="16" spans="1:12">
      <c r="B16" s="104" t="str">
        <f>IF(IF(ISERROR(VLOOKUP(D16,Codigo!$B$4:$C$67,2,FALSE)),"",VLOOKUP(D16,Codigo!$B$4:$C$67,2,FALSE))=D16,"",VLOOKUP(D16,(Codigo!$B$4:$C$67),2,FALSE))</f>
        <v/>
      </c>
      <c r="C16" s="104" t="str">
        <f>IF(IF(ISERROR(VLOOKUP(D16,Codigo!$B$4:$C$67,2,FALSE)),"",VLOOKUP(D16,Codigo!$B$4:$C$67,2,FALSE))=D16,"",VLOOKUP(D16,(Codigo!$B$2:$D$67),3,FALSE))</f>
        <v/>
      </c>
      <c r="D16" s="78"/>
      <c r="E16" s="79"/>
      <c r="F16" s="292"/>
      <c r="G16" s="44"/>
      <c r="H16" s="303"/>
      <c r="J16" s="312" t="str">
        <f t="shared" si="0"/>
        <v/>
      </c>
      <c r="K16" s="313" t="str">
        <f t="shared" si="1"/>
        <v/>
      </c>
      <c r="L16" s="313" t="str">
        <f t="shared" si="2"/>
        <v/>
      </c>
    </row>
    <row r="17" spans="2:12">
      <c r="B17" s="104" t="str">
        <f>IF(IF(ISERROR(VLOOKUP(D17,Codigo!$B$4:$C$67,2,FALSE)),"",VLOOKUP(D17,Codigo!$B$4:$C$67,2,FALSE))=D17,"",VLOOKUP(D17,(Codigo!$B$4:$C$67),2,FALSE))</f>
        <v/>
      </c>
      <c r="C17" s="104" t="str">
        <f>IF(IF(ISERROR(VLOOKUP(D17,Codigo!$B$4:$C$67,2,FALSE)),"",VLOOKUP(D17,Codigo!$B$4:$C$67,2,FALSE))=D17,"",VLOOKUP(D17,(Codigo!$B$2:$D$67),3,FALSE))</f>
        <v/>
      </c>
      <c r="D17" s="78"/>
      <c r="E17" s="79"/>
      <c r="F17" s="292"/>
      <c r="G17" s="44"/>
      <c r="H17" s="303"/>
      <c r="J17" s="312" t="str">
        <f t="shared" si="0"/>
        <v/>
      </c>
      <c r="K17" s="313" t="str">
        <f t="shared" si="1"/>
        <v/>
      </c>
      <c r="L17" s="313" t="str">
        <f t="shared" si="2"/>
        <v/>
      </c>
    </row>
    <row r="18" spans="2:12">
      <c r="B18" s="104" t="str">
        <f>IF(IF(ISERROR(VLOOKUP(D18,Codigo!$B$4:$C$67,2,FALSE)),"",VLOOKUP(D18,Codigo!$B$4:$C$67,2,FALSE))=D18,"",VLOOKUP(D18,(Codigo!$B$4:$C$67),2,FALSE))</f>
        <v/>
      </c>
      <c r="C18" s="104" t="str">
        <f>IF(IF(ISERROR(VLOOKUP(D18,Codigo!$B$4:$C$67,2,FALSE)),"",VLOOKUP(D18,Codigo!$B$4:$C$67,2,FALSE))=D18,"",VLOOKUP(D18,(Codigo!$B$2:$D$67),3,FALSE))</f>
        <v/>
      </c>
      <c r="D18" s="78"/>
      <c r="E18" s="79"/>
      <c r="F18" s="292"/>
      <c r="G18" s="44"/>
      <c r="H18" s="303"/>
      <c r="J18" s="312" t="str">
        <f t="shared" si="0"/>
        <v/>
      </c>
      <c r="K18" s="313" t="str">
        <f t="shared" si="1"/>
        <v/>
      </c>
      <c r="L18" s="313" t="str">
        <f t="shared" si="2"/>
        <v/>
      </c>
    </row>
    <row r="19" spans="2:12">
      <c r="B19" s="104" t="str">
        <f>IF(IF(ISERROR(VLOOKUP(D19,Codigo!$B$4:$C$67,2,FALSE)),"",VLOOKUP(D19,Codigo!$B$4:$C$67,2,FALSE))=D19,"",VLOOKUP(D19,(Codigo!$B$4:$C$67),2,FALSE))</f>
        <v/>
      </c>
      <c r="C19" s="104" t="str">
        <f>IF(IF(ISERROR(VLOOKUP(D19,Codigo!$B$4:$C$67,2,FALSE)),"",VLOOKUP(D19,Codigo!$B$4:$C$67,2,FALSE))=D19,"",VLOOKUP(D19,(Codigo!$B$2:$D$67),3,FALSE))</f>
        <v/>
      </c>
      <c r="D19" s="78"/>
      <c r="E19" s="79"/>
      <c r="F19" s="292"/>
      <c r="G19" s="44"/>
      <c r="H19" s="303"/>
      <c r="J19" s="312" t="str">
        <f t="shared" si="0"/>
        <v/>
      </c>
      <c r="K19" s="313" t="str">
        <f t="shared" si="1"/>
        <v/>
      </c>
      <c r="L19" s="313" t="str">
        <f t="shared" si="2"/>
        <v/>
      </c>
    </row>
    <row r="20" spans="2:12">
      <c r="B20" s="104" t="str">
        <f>IF(IF(ISERROR(VLOOKUP(D20,Codigo!$B$4:$C$67,2,FALSE)),"",VLOOKUP(D20,Codigo!$B$4:$C$67,2,FALSE))=D20,"",VLOOKUP(D20,(Codigo!$B$4:$C$67),2,FALSE))</f>
        <v/>
      </c>
      <c r="C20" s="104" t="str">
        <f>IF(IF(ISERROR(VLOOKUP(D20,Codigo!$B$4:$C$67,2,FALSE)),"",VLOOKUP(D20,Codigo!$B$4:$C$67,2,FALSE))=D20,"",VLOOKUP(D20,(Codigo!$B$2:$D$67),3,FALSE))</f>
        <v/>
      </c>
      <c r="D20" s="78"/>
      <c r="E20" s="79"/>
      <c r="F20" s="292"/>
      <c r="G20" s="44"/>
      <c r="H20" s="303"/>
      <c r="J20" s="312" t="str">
        <f t="shared" si="0"/>
        <v/>
      </c>
      <c r="K20" s="313" t="str">
        <f t="shared" si="1"/>
        <v/>
      </c>
      <c r="L20" s="313" t="str">
        <f t="shared" si="2"/>
        <v/>
      </c>
    </row>
    <row r="21" spans="2:12">
      <c r="B21" s="104" t="str">
        <f>IF(IF(ISERROR(VLOOKUP(D21,Codigo!$B$4:$C$67,2,FALSE)),"",VLOOKUP(D21,Codigo!$B$4:$C$67,2,FALSE))=D21,"",VLOOKUP(D21,(Codigo!$B$4:$C$67),2,FALSE))</f>
        <v/>
      </c>
      <c r="C21" s="104" t="str">
        <f>IF(IF(ISERROR(VLOOKUP(D21,Codigo!$B$4:$C$67,2,FALSE)),"",VLOOKUP(D21,Codigo!$B$4:$C$67,2,FALSE))=D21,"",VLOOKUP(D21,(Codigo!$B$2:$D$67),3,FALSE))</f>
        <v/>
      </c>
      <c r="D21" s="78"/>
      <c r="E21" s="79"/>
      <c r="F21" s="292"/>
      <c r="G21" s="44"/>
      <c r="H21" s="303"/>
      <c r="J21" s="312" t="str">
        <f t="shared" si="0"/>
        <v/>
      </c>
      <c r="K21" s="313" t="str">
        <f t="shared" si="1"/>
        <v/>
      </c>
      <c r="L21" s="313" t="str">
        <f t="shared" si="2"/>
        <v/>
      </c>
    </row>
    <row r="22" spans="2:12">
      <c r="B22" s="104" t="str">
        <f>IF(IF(ISERROR(VLOOKUP(D22,Codigo!$B$4:$C$67,2,FALSE)),"",VLOOKUP(D22,Codigo!$B$4:$C$67,2,FALSE))=D22,"",VLOOKUP(D22,(Codigo!$B$4:$C$67),2,FALSE))</f>
        <v/>
      </c>
      <c r="C22" s="104" t="str">
        <f>IF(IF(ISERROR(VLOOKUP(D22,Codigo!$B$4:$C$67,2,FALSE)),"",VLOOKUP(D22,Codigo!$B$4:$C$67,2,FALSE))=D22,"",VLOOKUP(D22,(Codigo!$B$2:$D$67),3,FALSE))</f>
        <v/>
      </c>
      <c r="D22" s="78"/>
      <c r="E22" s="79"/>
      <c r="F22" s="292"/>
      <c r="G22" s="44"/>
      <c r="H22" s="303"/>
      <c r="J22" s="312" t="str">
        <f t="shared" si="0"/>
        <v/>
      </c>
      <c r="K22" s="313" t="str">
        <f t="shared" si="1"/>
        <v/>
      </c>
      <c r="L22" s="313" t="str">
        <f t="shared" si="2"/>
        <v/>
      </c>
    </row>
    <row r="23" spans="2:12">
      <c r="B23" s="104" t="str">
        <f>IF(IF(ISERROR(VLOOKUP(D23,Codigo!$B$4:$C$67,2,FALSE)),"",VLOOKUP(D23,Codigo!$B$4:$C$67,2,FALSE))=D23,"",VLOOKUP(D23,(Codigo!$B$4:$C$67),2,FALSE))</f>
        <v/>
      </c>
      <c r="C23" s="104" t="str">
        <f>IF(IF(ISERROR(VLOOKUP(D23,Codigo!$B$4:$C$67,2,FALSE)),"",VLOOKUP(D23,Codigo!$B$4:$C$67,2,FALSE))=D23,"",VLOOKUP(D23,(Codigo!$B$2:$D$67),3,FALSE))</f>
        <v/>
      </c>
      <c r="D23" s="78"/>
      <c r="E23" s="79"/>
      <c r="F23" s="292"/>
      <c r="G23" s="44"/>
      <c r="H23" s="303"/>
      <c r="J23" s="312" t="str">
        <f t="shared" si="0"/>
        <v/>
      </c>
      <c r="K23" s="313" t="str">
        <f t="shared" si="1"/>
        <v/>
      </c>
      <c r="L23" s="313" t="str">
        <f t="shared" si="2"/>
        <v/>
      </c>
    </row>
    <row r="24" spans="2:12">
      <c r="B24" s="104" t="str">
        <f>IF(IF(ISERROR(VLOOKUP(D24,Codigo!$B$4:$C$67,2,FALSE)),"",VLOOKUP(D24,Codigo!$B$4:$C$67,2,FALSE))=D24,"",VLOOKUP(D24,(Codigo!$B$4:$C$67),2,FALSE))</f>
        <v/>
      </c>
      <c r="C24" s="104" t="str">
        <f>IF(IF(ISERROR(VLOOKUP(D24,Codigo!$B$4:$C$67,2,FALSE)),"",VLOOKUP(D24,Codigo!$B$4:$C$67,2,FALSE))=D24,"",VLOOKUP(D24,(Codigo!$B$2:$D$67),3,FALSE))</f>
        <v/>
      </c>
      <c r="D24" s="78"/>
      <c r="E24" s="79"/>
      <c r="F24" s="292"/>
      <c r="G24" s="44"/>
      <c r="H24" s="303"/>
      <c r="J24" s="312" t="str">
        <f t="shared" si="0"/>
        <v/>
      </c>
      <c r="K24" s="313" t="str">
        <f t="shared" si="1"/>
        <v/>
      </c>
      <c r="L24" s="313" t="str">
        <f t="shared" si="2"/>
        <v/>
      </c>
    </row>
    <row r="25" spans="2:12">
      <c r="B25" s="104" t="str">
        <f>IF(IF(ISERROR(VLOOKUP(D25,Codigo!$B$4:$C$67,2,FALSE)),"",VLOOKUP(D25,Codigo!$B$4:$C$67,2,FALSE))=D25,"",VLOOKUP(D25,(Codigo!$B$4:$C$67),2,FALSE))</f>
        <v/>
      </c>
      <c r="C25" s="104" t="str">
        <f>IF(IF(ISERROR(VLOOKUP(D25,Codigo!$B$4:$C$67,2,FALSE)),"",VLOOKUP(D25,Codigo!$B$4:$C$67,2,FALSE))=D25,"",VLOOKUP(D25,(Codigo!$B$2:$D$67),3,FALSE))</f>
        <v/>
      </c>
      <c r="D25" s="78"/>
      <c r="E25" s="79"/>
      <c r="F25" s="292"/>
      <c r="G25" s="44"/>
      <c r="H25" s="303"/>
      <c r="J25" s="312" t="str">
        <f t="shared" si="0"/>
        <v/>
      </c>
      <c r="K25" s="313" t="str">
        <f t="shared" si="1"/>
        <v/>
      </c>
      <c r="L25" s="313" t="str">
        <f t="shared" si="2"/>
        <v/>
      </c>
    </row>
    <row r="26" spans="2:12">
      <c r="B26" s="104" t="str">
        <f>IF(IF(ISERROR(VLOOKUP(D26,Codigo!$B$4:$C$67,2,FALSE)),"",VLOOKUP(D26,Codigo!$B$4:$C$67,2,FALSE))=D26,"",VLOOKUP(D26,(Codigo!$B$4:$C$67),2,FALSE))</f>
        <v/>
      </c>
      <c r="C26" s="104" t="str">
        <f>IF(IF(ISERROR(VLOOKUP(D26,Codigo!$B$4:$C$67,2,FALSE)),"",VLOOKUP(D26,Codigo!$B$4:$C$67,2,FALSE))=D26,"",VLOOKUP(D26,(Codigo!$B$2:$D$67),3,FALSE))</f>
        <v/>
      </c>
      <c r="D26" s="78"/>
      <c r="E26" s="79"/>
      <c r="F26" s="292"/>
      <c r="G26" s="44"/>
      <c r="H26" s="303"/>
      <c r="J26" s="312" t="str">
        <f t="shared" si="0"/>
        <v/>
      </c>
      <c r="K26" s="313" t="str">
        <f t="shared" si="1"/>
        <v/>
      </c>
      <c r="L26" s="313" t="str">
        <f t="shared" si="2"/>
        <v/>
      </c>
    </row>
    <row r="27" spans="2:12">
      <c r="B27" s="104" t="str">
        <f>IF(IF(ISERROR(VLOOKUP(D27,Codigo!$B$4:$C$67,2,FALSE)),"",VLOOKUP(D27,Codigo!$B$4:$C$67,2,FALSE))=D27,"",VLOOKUP(D27,(Codigo!$B$4:$C$67),2,FALSE))</f>
        <v/>
      </c>
      <c r="C27" s="104" t="str">
        <f>IF(IF(ISERROR(VLOOKUP(D27,Codigo!$B$4:$C$67,2,FALSE)),"",VLOOKUP(D27,Codigo!$B$4:$C$67,2,FALSE))=D27,"",VLOOKUP(D27,(Codigo!$B$2:$D$67),3,FALSE))</f>
        <v/>
      </c>
      <c r="D27" s="78"/>
      <c r="E27" s="79"/>
      <c r="F27" s="292"/>
      <c r="G27" s="44"/>
      <c r="H27" s="303"/>
      <c r="J27" s="312" t="str">
        <f t="shared" si="0"/>
        <v/>
      </c>
      <c r="K27" s="313" t="str">
        <f t="shared" si="1"/>
        <v/>
      </c>
      <c r="L27" s="313" t="str">
        <f t="shared" si="2"/>
        <v/>
      </c>
    </row>
    <row r="28" spans="2:12">
      <c r="B28" s="104" t="str">
        <f>IF(IF(ISERROR(VLOOKUP(D28,Codigo!$B$4:$C$67,2,FALSE)),"",VLOOKUP(D28,Codigo!$B$4:$C$67,2,FALSE))=D28,"",VLOOKUP(D28,(Codigo!$B$4:$C$67),2,FALSE))</f>
        <v/>
      </c>
      <c r="C28" s="104" t="str">
        <f>IF(IF(ISERROR(VLOOKUP(D28,Codigo!$B$4:$C$67,2,FALSE)),"",VLOOKUP(D28,Codigo!$B$4:$C$67,2,FALSE))=D28,"",VLOOKUP(D28,(Codigo!$B$2:$D$67),3,FALSE))</f>
        <v/>
      </c>
      <c r="D28" s="78"/>
      <c r="E28" s="79"/>
      <c r="F28" s="292"/>
      <c r="G28" s="44"/>
      <c r="H28" s="303"/>
      <c r="J28" s="312" t="str">
        <f t="shared" si="0"/>
        <v/>
      </c>
      <c r="K28" s="313" t="str">
        <f t="shared" si="1"/>
        <v/>
      </c>
      <c r="L28" s="313" t="str">
        <f t="shared" si="2"/>
        <v/>
      </c>
    </row>
    <row r="29" spans="2:12">
      <c r="B29" s="104" t="str">
        <f>IF(IF(ISERROR(VLOOKUP(D29,Codigo!$B$4:$C$67,2,FALSE)),"",VLOOKUP(D29,Codigo!$B$4:$C$67,2,FALSE))=D29,"",VLOOKUP(D29,(Codigo!$B$4:$C$67),2,FALSE))</f>
        <v/>
      </c>
      <c r="C29" s="104" t="str">
        <f>IF(IF(ISERROR(VLOOKUP(D29,Codigo!$B$4:$C$67,2,FALSE)),"",VLOOKUP(D29,Codigo!$B$4:$C$67,2,FALSE))=D29,"",VLOOKUP(D29,(Codigo!$B$2:$D$67),3,FALSE))</f>
        <v/>
      </c>
      <c r="D29" s="78"/>
      <c r="E29" s="79"/>
      <c r="F29" s="292"/>
      <c r="G29" s="44"/>
      <c r="H29" s="303"/>
      <c r="J29" s="312" t="str">
        <f t="shared" si="0"/>
        <v/>
      </c>
      <c r="K29" s="313" t="str">
        <f t="shared" si="1"/>
        <v/>
      </c>
      <c r="L29" s="313" t="str">
        <f t="shared" si="2"/>
        <v/>
      </c>
    </row>
    <row r="30" spans="2:12">
      <c r="B30" s="104" t="str">
        <f>IF(IF(ISERROR(VLOOKUP(D30,Codigo!$B$4:$C$67,2,FALSE)),"",VLOOKUP(D30,Codigo!$B$4:$C$67,2,FALSE))=D30,"",VLOOKUP(D30,(Codigo!$B$4:$C$67),2,FALSE))</f>
        <v/>
      </c>
      <c r="C30" s="104" t="str">
        <f>IF(IF(ISERROR(VLOOKUP(D30,Codigo!$B$4:$C$67,2,FALSE)),"",VLOOKUP(D30,Codigo!$B$4:$C$67,2,FALSE))=D30,"",VLOOKUP(D30,(Codigo!$B$2:$D$67),3,FALSE))</f>
        <v/>
      </c>
      <c r="D30" s="78"/>
      <c r="E30" s="80"/>
      <c r="F30" s="292"/>
      <c r="G30" s="44"/>
      <c r="H30" s="303"/>
      <c r="J30" s="312" t="str">
        <f t="shared" si="0"/>
        <v/>
      </c>
      <c r="K30" s="313" t="str">
        <f t="shared" si="1"/>
        <v/>
      </c>
      <c r="L30" s="313" t="str">
        <f t="shared" si="2"/>
        <v/>
      </c>
    </row>
    <row r="31" spans="2:12">
      <c r="B31" s="104" t="str">
        <f>IF(IF(ISERROR(VLOOKUP(D31,Codigo!$B$4:$C$67,2,FALSE)),"",VLOOKUP(D31,Codigo!$B$4:$C$67,2,FALSE))=D31,"",VLOOKUP(D31,(Codigo!$B$4:$C$67),2,FALSE))</f>
        <v/>
      </c>
      <c r="C31" s="104" t="str">
        <f>IF(IF(ISERROR(VLOOKUP(D31,Codigo!$B$4:$C$67,2,FALSE)),"",VLOOKUP(D31,Codigo!$B$4:$C$67,2,FALSE))=D31,"",VLOOKUP(D31,(Codigo!$B$2:$D$67),3,FALSE))</f>
        <v/>
      </c>
      <c r="D31" s="78"/>
      <c r="E31" s="79"/>
      <c r="F31" s="292"/>
      <c r="G31" s="44"/>
      <c r="H31" s="303"/>
      <c r="J31" s="312" t="str">
        <f t="shared" si="0"/>
        <v/>
      </c>
      <c r="K31" s="313" t="str">
        <f t="shared" si="1"/>
        <v/>
      </c>
      <c r="L31" s="313" t="str">
        <f t="shared" si="2"/>
        <v/>
      </c>
    </row>
    <row r="32" spans="2:12">
      <c r="B32" s="104" t="str">
        <f>IF(IF(ISERROR(VLOOKUP(D32,Codigo!$B$4:$C$67,2,FALSE)),"",VLOOKUP(D32,Codigo!$B$4:$C$67,2,FALSE))=D32,"",VLOOKUP(D32,(Codigo!$B$4:$C$67),2,FALSE))</f>
        <v/>
      </c>
      <c r="C32" s="104" t="str">
        <f>IF(IF(ISERROR(VLOOKUP(D32,Codigo!$B$4:$C$67,2,FALSE)),"",VLOOKUP(D32,Codigo!$B$4:$C$67,2,FALSE))=D32,"",VLOOKUP(D32,(Codigo!$B$2:$D$67),3,FALSE))</f>
        <v/>
      </c>
      <c r="D32" s="78"/>
      <c r="E32" s="79"/>
      <c r="F32" s="292"/>
      <c r="G32" s="44"/>
      <c r="H32" s="303"/>
      <c r="J32" s="312" t="str">
        <f t="shared" si="0"/>
        <v/>
      </c>
      <c r="K32" s="313" t="str">
        <f t="shared" si="1"/>
        <v/>
      </c>
      <c r="L32" s="313" t="str">
        <f t="shared" si="2"/>
        <v/>
      </c>
    </row>
    <row r="33" spans="2:12">
      <c r="B33" s="104" t="str">
        <f>IF(IF(ISERROR(VLOOKUP(D33,Codigo!$B$4:$C$67,2,FALSE)),"",VLOOKUP(D33,Codigo!$B$4:$C$67,2,FALSE))=D33,"",VLOOKUP(D33,(Codigo!$B$4:$C$67),2,FALSE))</f>
        <v/>
      </c>
      <c r="C33" s="104" t="str">
        <f>IF(IF(ISERROR(VLOOKUP(D33,Codigo!$B$4:$C$67,2,FALSE)),"",VLOOKUP(D33,Codigo!$B$4:$C$67,2,FALSE))=D33,"",VLOOKUP(D33,(Codigo!$B$2:$D$67),3,FALSE))</f>
        <v/>
      </c>
      <c r="D33" s="78"/>
      <c r="E33" s="79"/>
      <c r="F33" s="292"/>
      <c r="G33" s="44"/>
      <c r="H33" s="303"/>
      <c r="J33" s="312" t="str">
        <f t="shared" si="0"/>
        <v/>
      </c>
      <c r="K33" s="313" t="str">
        <f t="shared" si="1"/>
        <v/>
      </c>
      <c r="L33" s="313" t="str">
        <f t="shared" si="2"/>
        <v/>
      </c>
    </row>
    <row r="34" spans="2:12">
      <c r="B34" s="104" t="str">
        <f>IF(IF(ISERROR(VLOOKUP(D34,Codigo!$B$4:$C$67,2,FALSE)),"",VLOOKUP(D34,Codigo!$B$4:$C$67,2,FALSE))=D34,"",VLOOKUP(D34,(Codigo!$B$4:$C$67),2,FALSE))</f>
        <v/>
      </c>
      <c r="C34" s="104" t="str">
        <f>IF(IF(ISERROR(VLOOKUP(D34,Codigo!$B$4:$C$67,2,FALSE)),"",VLOOKUP(D34,Codigo!$B$4:$C$67,2,FALSE))=D34,"",VLOOKUP(D34,(Codigo!$B$2:$D$67),3,FALSE))</f>
        <v/>
      </c>
      <c r="D34" s="78"/>
      <c r="E34" s="79"/>
      <c r="F34" s="292"/>
      <c r="G34" s="44"/>
      <c r="H34" s="303"/>
      <c r="J34" s="312" t="str">
        <f t="shared" si="0"/>
        <v/>
      </c>
      <c r="K34" s="313" t="str">
        <f t="shared" si="1"/>
        <v/>
      </c>
      <c r="L34" s="313" t="str">
        <f t="shared" si="2"/>
        <v/>
      </c>
    </row>
    <row r="35" spans="2:12">
      <c r="B35" s="104" t="str">
        <f>IF(IF(ISERROR(VLOOKUP(D35,Codigo!$B$4:$C$67,2,FALSE)),"",VLOOKUP(D35,Codigo!$B$4:$C$67,2,FALSE))=D35,"",VLOOKUP(D35,(Codigo!$B$4:$C$67),2,FALSE))</f>
        <v/>
      </c>
      <c r="C35" s="104" t="str">
        <f>IF(IF(ISERROR(VLOOKUP(D35,Codigo!$B$4:$C$67,2,FALSE)),"",VLOOKUP(D35,Codigo!$B$4:$C$67,2,FALSE))=D35,"",VLOOKUP(D35,(Codigo!$B$2:$D$67),3,FALSE))</f>
        <v/>
      </c>
      <c r="D35" s="78"/>
      <c r="E35" s="79"/>
      <c r="F35" s="292"/>
      <c r="G35" s="44"/>
      <c r="H35" s="303"/>
      <c r="J35" s="312" t="str">
        <f t="shared" si="0"/>
        <v/>
      </c>
      <c r="K35" s="313" t="str">
        <f t="shared" si="1"/>
        <v/>
      </c>
      <c r="L35" s="313" t="str">
        <f t="shared" si="2"/>
        <v/>
      </c>
    </row>
    <row r="36" spans="2:12">
      <c r="B36" s="104" t="str">
        <f>IF(IF(ISERROR(VLOOKUP(D36,Codigo!$B$4:$C$67,2,FALSE)),"",VLOOKUP(D36,Codigo!$B$4:$C$67,2,FALSE))=D36,"",VLOOKUP(D36,(Codigo!$B$4:$C$67),2,FALSE))</f>
        <v/>
      </c>
      <c r="C36" s="104" t="str">
        <f>IF(IF(ISERROR(VLOOKUP(D36,Codigo!$B$4:$C$67,2,FALSE)),"",VLOOKUP(D36,Codigo!$B$4:$C$67,2,FALSE))=D36,"",VLOOKUP(D36,(Codigo!$B$2:$D$67),3,FALSE))</f>
        <v/>
      </c>
      <c r="D36" s="78"/>
      <c r="E36" s="79"/>
      <c r="F36" s="292"/>
      <c r="G36" s="44"/>
      <c r="H36" s="303"/>
      <c r="J36" s="312" t="str">
        <f t="shared" si="0"/>
        <v/>
      </c>
      <c r="K36" s="313" t="str">
        <f t="shared" si="1"/>
        <v/>
      </c>
      <c r="L36" s="313" t="str">
        <f t="shared" si="2"/>
        <v/>
      </c>
    </row>
    <row r="37" spans="2:12">
      <c r="B37" s="104" t="str">
        <f>IF(IF(ISERROR(VLOOKUP(D37,Codigo!$B$4:$C$67,2,FALSE)),"",VLOOKUP(D37,Codigo!$B$4:$C$67,2,FALSE))=D37,"",VLOOKUP(D37,(Codigo!$B$4:$C$67),2,FALSE))</f>
        <v/>
      </c>
      <c r="C37" s="104" t="str">
        <f>IF(IF(ISERROR(VLOOKUP(D37,Codigo!$B$4:$C$67,2,FALSE)),"",VLOOKUP(D37,Codigo!$B$4:$C$67,2,FALSE))=D37,"",VLOOKUP(D37,(Codigo!$B$2:$D$67),3,FALSE))</f>
        <v/>
      </c>
      <c r="D37" s="78"/>
      <c r="E37" s="79"/>
      <c r="F37" s="292"/>
      <c r="G37" s="44"/>
      <c r="H37" s="303"/>
      <c r="J37" s="312" t="str">
        <f t="shared" si="0"/>
        <v/>
      </c>
      <c r="K37" s="313" t="str">
        <f t="shared" si="1"/>
        <v/>
      </c>
      <c r="L37" s="313" t="str">
        <f t="shared" si="2"/>
        <v/>
      </c>
    </row>
    <row r="38" spans="2:12">
      <c r="B38" s="104" t="str">
        <f>IF(IF(ISERROR(VLOOKUP(D38,Codigo!$B$4:$C$67,2,FALSE)),"",VLOOKUP(D38,Codigo!$B$4:$C$67,2,FALSE))=D38,"",VLOOKUP(D38,(Codigo!$B$4:$C$67),2,FALSE))</f>
        <v/>
      </c>
      <c r="C38" s="104" t="str">
        <f>IF(IF(ISERROR(VLOOKUP(D38,Codigo!$B$4:$C$67,2,FALSE)),"",VLOOKUP(D38,Codigo!$B$4:$C$67,2,FALSE))=D38,"",VLOOKUP(D38,(Codigo!$B$2:$D$67),3,FALSE))</f>
        <v/>
      </c>
      <c r="D38" s="78"/>
      <c r="E38" s="79"/>
      <c r="F38" s="292"/>
      <c r="G38" s="44"/>
      <c r="H38" s="293"/>
      <c r="J38" s="312" t="str">
        <f t="shared" si="0"/>
        <v/>
      </c>
      <c r="K38" s="313" t="str">
        <f t="shared" si="1"/>
        <v/>
      </c>
      <c r="L38" s="313" t="str">
        <f t="shared" si="2"/>
        <v/>
      </c>
    </row>
    <row r="39" spans="2:12">
      <c r="B39" s="104" t="str">
        <f>IF(IF(ISERROR(VLOOKUP(D39,Codigo!$B$4:$C$67,2,FALSE)),"",VLOOKUP(D39,Codigo!$B$4:$C$67,2,FALSE))=D39,"",VLOOKUP(D39,(Codigo!$B$4:$C$67),2,FALSE))</f>
        <v/>
      </c>
      <c r="C39" s="104" t="str">
        <f>IF(IF(ISERROR(VLOOKUP(D39,Codigo!$B$4:$C$67,2,FALSE)),"",VLOOKUP(D39,Codigo!$B$4:$C$67,2,FALSE))=D39,"",VLOOKUP(D39,(Codigo!$B$2:$D$67),3,FALSE))</f>
        <v/>
      </c>
      <c r="D39" s="78"/>
      <c r="E39" s="79"/>
      <c r="F39" s="292"/>
      <c r="G39" s="44"/>
      <c r="H39" s="293"/>
      <c r="J39" s="312" t="str">
        <f t="shared" si="0"/>
        <v/>
      </c>
      <c r="K39" s="313" t="str">
        <f t="shared" si="1"/>
        <v/>
      </c>
      <c r="L39" s="313" t="str">
        <f t="shared" si="2"/>
        <v/>
      </c>
    </row>
    <row r="40" spans="2:12">
      <c r="B40" s="104" t="str">
        <f>IF(IF(ISERROR(VLOOKUP(D40,Codigo!$B$4:$C$67,2,FALSE)),"",VLOOKUP(D40,Codigo!$B$4:$C$67,2,FALSE))=D40,"",VLOOKUP(D40,(Codigo!$B$4:$C$67),2,FALSE))</f>
        <v/>
      </c>
      <c r="C40" s="104" t="str">
        <f>IF(IF(ISERROR(VLOOKUP(D40,Codigo!$B$4:$C$67,2,FALSE)),"",VLOOKUP(D40,Codigo!$B$4:$C$67,2,FALSE))=D40,"",VLOOKUP(D40,(Codigo!$B$2:$D$67),3,FALSE))</f>
        <v/>
      </c>
      <c r="D40" s="78"/>
      <c r="E40" s="79"/>
      <c r="F40" s="292"/>
      <c r="G40" s="44"/>
      <c r="H40" s="293"/>
      <c r="J40" s="312" t="str">
        <f t="shared" si="0"/>
        <v/>
      </c>
      <c r="K40" s="313" t="str">
        <f t="shared" si="1"/>
        <v/>
      </c>
      <c r="L40" s="313" t="str">
        <f t="shared" si="2"/>
        <v/>
      </c>
    </row>
    <row r="41" spans="2:12">
      <c r="B41" s="104" t="str">
        <f>IF(IF(ISERROR(VLOOKUP(D41,Codigo!$B$4:$C$67,2,FALSE)),"",VLOOKUP(D41,Codigo!$B$4:$C$67,2,FALSE))=D41,"",VLOOKUP(D41,(Codigo!$B$4:$C$67),2,FALSE))</f>
        <v/>
      </c>
      <c r="C41" s="104" t="str">
        <f>IF(IF(ISERROR(VLOOKUP(D41,Codigo!$B$4:$C$67,2,FALSE)),"",VLOOKUP(D41,Codigo!$B$4:$C$67,2,FALSE))=D41,"",VLOOKUP(D41,(Codigo!$B$2:$D$67),3,FALSE))</f>
        <v/>
      </c>
      <c r="D41" s="78"/>
      <c r="E41" s="79"/>
      <c r="F41" s="292"/>
      <c r="G41" s="44"/>
      <c r="H41" s="293"/>
      <c r="J41" s="312" t="str">
        <f t="shared" si="0"/>
        <v/>
      </c>
      <c r="K41" s="313" t="str">
        <f t="shared" si="1"/>
        <v/>
      </c>
      <c r="L41" s="313" t="str">
        <f t="shared" si="2"/>
        <v/>
      </c>
    </row>
    <row r="42" spans="2:12">
      <c r="B42" s="104" t="str">
        <f>IF(IF(ISERROR(VLOOKUP(D42,Codigo!$B$4:$C$67,2,FALSE)),"",VLOOKUP(D42,Codigo!$B$4:$C$67,2,FALSE))=D42,"",VLOOKUP(D42,(Codigo!$B$4:$C$67),2,FALSE))</f>
        <v/>
      </c>
      <c r="C42" s="104" t="str">
        <f>IF(IF(ISERROR(VLOOKUP(D42,Codigo!$B$4:$C$67,2,FALSE)),"",VLOOKUP(D42,Codigo!$B$4:$C$67,2,FALSE))=D42,"",VLOOKUP(D42,(Codigo!$B$2:$D$67),3,FALSE))</f>
        <v/>
      </c>
      <c r="D42" s="78"/>
      <c r="E42" s="79"/>
      <c r="F42" s="292"/>
      <c r="G42" s="44"/>
      <c r="H42" s="293"/>
      <c r="J42" s="312" t="str">
        <f t="shared" si="0"/>
        <v/>
      </c>
      <c r="K42" s="313" t="str">
        <f t="shared" si="1"/>
        <v/>
      </c>
      <c r="L42" s="313" t="str">
        <f t="shared" si="2"/>
        <v/>
      </c>
    </row>
    <row r="43" spans="2:12">
      <c r="B43" s="104" t="str">
        <f>IF(IF(ISERROR(VLOOKUP(D43,Codigo!$B$4:$C$67,2,FALSE)),"",VLOOKUP(D43,Codigo!$B$4:$C$67,2,FALSE))=D43,"",VLOOKUP(D43,(Codigo!$B$4:$C$67),2,FALSE))</f>
        <v/>
      </c>
      <c r="C43" s="104" t="str">
        <f>IF(IF(ISERROR(VLOOKUP(D43,Codigo!$B$4:$C$67,2,FALSE)),"",VLOOKUP(D43,Codigo!$B$4:$C$67,2,FALSE))=D43,"",VLOOKUP(D43,(Codigo!$B$2:$D$67),3,FALSE))</f>
        <v/>
      </c>
      <c r="D43" s="78"/>
      <c r="E43" s="79"/>
      <c r="F43" s="292"/>
      <c r="G43" s="44"/>
      <c r="H43" s="293"/>
      <c r="J43" s="312" t="str">
        <f t="shared" si="0"/>
        <v/>
      </c>
      <c r="K43" s="313" t="str">
        <f t="shared" si="1"/>
        <v/>
      </c>
      <c r="L43" s="313" t="str">
        <f t="shared" si="2"/>
        <v/>
      </c>
    </row>
    <row r="44" spans="2:12">
      <c r="B44" s="104" t="str">
        <f>IF(IF(ISERROR(VLOOKUP(D44,Codigo!$B$4:$C$67,2,FALSE)),"",VLOOKUP(D44,Codigo!$B$4:$C$67,2,FALSE))=D44,"",VLOOKUP(D44,(Codigo!$B$4:$C$67),2,FALSE))</f>
        <v/>
      </c>
      <c r="C44" s="104" t="str">
        <f>IF(IF(ISERROR(VLOOKUP(D44,Codigo!$B$4:$C$67,2,FALSE)),"",VLOOKUP(D44,Codigo!$B$4:$C$67,2,FALSE))=D44,"",VLOOKUP(D44,(Codigo!$B$2:$D$67),3,FALSE))</f>
        <v/>
      </c>
      <c r="D44" s="78"/>
      <c r="E44" s="79"/>
      <c r="F44" s="292"/>
      <c r="G44" s="44"/>
      <c r="H44" s="293"/>
      <c r="J44" s="312" t="str">
        <f t="shared" si="0"/>
        <v/>
      </c>
      <c r="K44" s="313" t="str">
        <f t="shared" si="1"/>
        <v/>
      </c>
      <c r="L44" s="313" t="str">
        <f t="shared" si="2"/>
        <v/>
      </c>
    </row>
    <row r="45" spans="2:12">
      <c r="B45" s="104" t="str">
        <f>IF(IF(ISERROR(VLOOKUP(D45,Codigo!$B$4:$C$67,2,FALSE)),"",VLOOKUP(D45,Codigo!$B$4:$C$67,2,FALSE))=D45,"",VLOOKUP(D45,(Codigo!$B$4:$C$67),2,FALSE))</f>
        <v/>
      </c>
      <c r="C45" s="104" t="str">
        <f>IF(IF(ISERROR(VLOOKUP(D45,Codigo!$B$4:$C$67,2,FALSE)),"",VLOOKUP(D45,Codigo!$B$4:$C$67,2,FALSE))=D45,"",VLOOKUP(D45,(Codigo!$B$2:$D$67),3,FALSE))</f>
        <v/>
      </c>
      <c r="D45" s="78"/>
      <c r="E45" s="79"/>
      <c r="F45" s="292"/>
      <c r="G45" s="44"/>
      <c r="H45" s="293"/>
      <c r="J45" s="312" t="str">
        <f t="shared" si="0"/>
        <v/>
      </c>
      <c r="K45" s="313" t="str">
        <f t="shared" si="1"/>
        <v/>
      </c>
      <c r="L45" s="313" t="str">
        <f t="shared" si="2"/>
        <v/>
      </c>
    </row>
    <row r="46" spans="2:12">
      <c r="B46" s="104" t="str">
        <f>IF(IF(ISERROR(VLOOKUP(D46,Codigo!$B$4:$C$67,2,FALSE)),"",VLOOKUP(D46,Codigo!$B$4:$C$67,2,FALSE))=D46,"",VLOOKUP(D46,(Codigo!$B$4:$C$67),2,FALSE))</f>
        <v/>
      </c>
      <c r="C46" s="104" t="str">
        <f>IF(IF(ISERROR(VLOOKUP(D46,Codigo!$B$4:$C$67,2,FALSE)),"",VLOOKUP(D46,Codigo!$B$4:$C$67,2,FALSE))=D46,"",VLOOKUP(D46,(Codigo!$B$2:$D$67),3,FALSE))</f>
        <v/>
      </c>
      <c r="D46" s="78"/>
      <c r="E46" s="79"/>
      <c r="F46" s="292"/>
      <c r="G46" s="44"/>
      <c r="H46" s="293"/>
      <c r="J46" s="312" t="str">
        <f t="shared" si="0"/>
        <v/>
      </c>
      <c r="K46" s="313" t="str">
        <f t="shared" si="1"/>
        <v/>
      </c>
      <c r="L46" s="313" t="str">
        <f t="shared" si="2"/>
        <v/>
      </c>
    </row>
    <row r="47" spans="2:12">
      <c r="B47" s="104" t="str">
        <f>IF(IF(ISERROR(VLOOKUP(D47,Codigo!$B$4:$C$67,2,FALSE)),"",VLOOKUP(D47,Codigo!$B$4:$C$67,2,FALSE))=D47,"",VLOOKUP(D47,(Codigo!$B$4:$C$67),2,FALSE))</f>
        <v/>
      </c>
      <c r="C47" s="104" t="str">
        <f>IF(IF(ISERROR(VLOOKUP(D47,Codigo!$B$4:$C$67,2,FALSE)),"",VLOOKUP(D47,Codigo!$B$4:$C$67,2,FALSE))=D47,"",VLOOKUP(D47,(Codigo!$B$2:$D$67),3,FALSE))</f>
        <v/>
      </c>
      <c r="D47" s="78"/>
      <c r="E47" s="79"/>
      <c r="F47" s="292"/>
      <c r="G47" s="44"/>
      <c r="H47" s="293"/>
      <c r="J47" s="312" t="str">
        <f t="shared" si="0"/>
        <v/>
      </c>
      <c r="K47" s="313" t="str">
        <f t="shared" si="1"/>
        <v/>
      </c>
      <c r="L47" s="313" t="str">
        <f t="shared" si="2"/>
        <v/>
      </c>
    </row>
    <row r="48" spans="2:12">
      <c r="B48" s="104" t="str">
        <f>IF(IF(ISERROR(VLOOKUP(D48,Codigo!$B$4:$C$67,2,FALSE)),"",VLOOKUP(D48,Codigo!$B$4:$C$67,2,FALSE))=D48,"",VLOOKUP(D48,(Codigo!$B$4:$C$67),2,FALSE))</f>
        <v/>
      </c>
      <c r="C48" s="104" t="str">
        <f>IF(IF(ISERROR(VLOOKUP(D48,Codigo!$B$4:$C$67,2,FALSE)),"",VLOOKUP(D48,Codigo!$B$4:$C$67,2,FALSE))=D48,"",VLOOKUP(D48,(Codigo!$B$2:$D$67),3,FALSE))</f>
        <v/>
      </c>
      <c r="D48" s="78"/>
      <c r="E48" s="79"/>
      <c r="F48" s="292"/>
      <c r="G48" s="44"/>
      <c r="H48" s="293"/>
      <c r="J48" s="312" t="str">
        <f t="shared" si="0"/>
        <v/>
      </c>
      <c r="K48" s="313" t="str">
        <f t="shared" si="1"/>
        <v/>
      </c>
      <c r="L48" s="313" t="str">
        <f t="shared" si="2"/>
        <v/>
      </c>
    </row>
    <row r="49" spans="2:12">
      <c r="B49" s="104" t="str">
        <f>IF(IF(ISERROR(VLOOKUP(D49,Codigo!$B$4:$C$67,2,FALSE)),"",VLOOKUP(D49,Codigo!$B$4:$C$67,2,FALSE))=D49,"",VLOOKUP(D49,(Codigo!$B$4:$C$67),2,FALSE))</f>
        <v/>
      </c>
      <c r="C49" s="104" t="str">
        <f>IF(IF(ISERROR(VLOOKUP(D49,Codigo!$B$4:$C$67,2,FALSE)),"",VLOOKUP(D49,Codigo!$B$4:$C$67,2,FALSE))=D49,"",VLOOKUP(D49,(Codigo!$B$2:$D$67),3,FALSE))</f>
        <v/>
      </c>
      <c r="D49" s="78"/>
      <c r="E49" s="79"/>
      <c r="F49" s="292"/>
      <c r="G49" s="44"/>
      <c r="H49" s="293"/>
      <c r="J49" s="312" t="str">
        <f t="shared" si="0"/>
        <v/>
      </c>
      <c r="K49" s="313" t="str">
        <f t="shared" si="1"/>
        <v/>
      </c>
      <c r="L49" s="313" t="str">
        <f t="shared" si="2"/>
        <v/>
      </c>
    </row>
    <row r="50" spans="2:12">
      <c r="B50" s="104" t="str">
        <f>IF(IF(ISERROR(VLOOKUP(D50,Codigo!$B$4:$C$67,2,FALSE)),"",VLOOKUP(D50,Codigo!$B$4:$C$67,2,FALSE))=D50,"",VLOOKUP(D50,(Codigo!$B$4:$C$67),2,FALSE))</f>
        <v/>
      </c>
      <c r="C50" s="104" t="str">
        <f>IF(IF(ISERROR(VLOOKUP(D50,Codigo!$B$4:$C$67,2,FALSE)),"",VLOOKUP(D50,Codigo!$B$4:$C$67,2,FALSE))=D50,"",VLOOKUP(D50,(Codigo!$B$2:$D$67),3,FALSE))</f>
        <v/>
      </c>
      <c r="D50" s="78"/>
      <c r="E50" s="79"/>
      <c r="F50" s="292"/>
      <c r="G50" s="44"/>
      <c r="H50" s="293"/>
      <c r="J50" s="312" t="str">
        <f t="shared" si="0"/>
        <v/>
      </c>
      <c r="K50" s="313" t="str">
        <f t="shared" si="1"/>
        <v/>
      </c>
      <c r="L50" s="313" t="str">
        <f t="shared" si="2"/>
        <v/>
      </c>
    </row>
    <row r="51" spans="2:12">
      <c r="B51" s="104" t="str">
        <f>IF(IF(ISERROR(VLOOKUP(D51,Codigo!$B$4:$C$67,2,FALSE)),"",VLOOKUP(D51,Codigo!$B$4:$C$67,2,FALSE))=D51,"",VLOOKUP(D51,(Codigo!$B$4:$C$67),2,FALSE))</f>
        <v/>
      </c>
      <c r="C51" s="104" t="str">
        <f>IF(IF(ISERROR(VLOOKUP(D51,Codigo!$B$4:$C$67,2,FALSE)),"",VLOOKUP(D51,Codigo!$B$4:$C$67,2,FALSE))=D51,"",VLOOKUP(D51,(Codigo!$B$2:$D$67),3,FALSE))</f>
        <v/>
      </c>
      <c r="D51" s="78"/>
      <c r="E51" s="79"/>
      <c r="F51" s="292"/>
      <c r="G51" s="44"/>
      <c r="H51" s="293"/>
      <c r="J51" s="312" t="str">
        <f t="shared" si="0"/>
        <v/>
      </c>
      <c r="K51" s="313" t="str">
        <f t="shared" si="1"/>
        <v/>
      </c>
      <c r="L51" s="313" t="str">
        <f t="shared" si="2"/>
        <v/>
      </c>
    </row>
    <row r="52" spans="2:12">
      <c r="B52" s="104" t="str">
        <f>IF(IF(ISERROR(VLOOKUP(D52,Codigo!$B$4:$C$67,2,FALSE)),"",VLOOKUP(D52,Codigo!$B$4:$C$67,2,FALSE))=D52,"",VLOOKUP(D52,(Codigo!$B$4:$C$67),2,FALSE))</f>
        <v/>
      </c>
      <c r="C52" s="104" t="str">
        <f>IF(IF(ISERROR(VLOOKUP(D52,Codigo!$B$4:$C$67,2,FALSE)),"",VLOOKUP(D52,Codigo!$B$4:$C$67,2,FALSE))=D52,"",VLOOKUP(D52,(Codigo!$B$2:$D$67),3,FALSE))</f>
        <v/>
      </c>
      <c r="D52" s="78"/>
      <c r="E52" s="79"/>
      <c r="F52" s="292"/>
      <c r="G52" s="44"/>
      <c r="H52" s="293"/>
      <c r="J52" s="312" t="str">
        <f t="shared" si="0"/>
        <v/>
      </c>
      <c r="K52" s="313" t="str">
        <f t="shared" si="1"/>
        <v/>
      </c>
      <c r="L52" s="313" t="str">
        <f t="shared" si="2"/>
        <v/>
      </c>
    </row>
    <row r="53" spans="2:12">
      <c r="B53" s="104" t="str">
        <f>IF(IF(ISERROR(VLOOKUP(D53,Codigo!$B$4:$C$67,2,FALSE)),"",VLOOKUP(D53,Codigo!$B$4:$C$67,2,FALSE))=D53,"",VLOOKUP(D53,(Codigo!$B$4:$C$67),2,FALSE))</f>
        <v/>
      </c>
      <c r="C53" s="104" t="str">
        <f>IF(IF(ISERROR(VLOOKUP(D53,Codigo!$B$4:$C$67,2,FALSE)),"",VLOOKUP(D53,Codigo!$B$4:$C$67,2,FALSE))=D53,"",VLOOKUP(D53,(Codigo!$B$2:$D$67),3,FALSE))</f>
        <v/>
      </c>
      <c r="D53" s="78"/>
      <c r="E53" s="79"/>
      <c r="F53" s="292"/>
      <c r="G53" s="44"/>
      <c r="H53" s="293"/>
      <c r="J53" s="312" t="str">
        <f t="shared" si="0"/>
        <v/>
      </c>
      <c r="K53" s="313" t="str">
        <f t="shared" si="1"/>
        <v/>
      </c>
      <c r="L53" s="313" t="str">
        <f t="shared" si="2"/>
        <v/>
      </c>
    </row>
    <row r="54" spans="2:12">
      <c r="B54" s="104" t="str">
        <f>IF(IF(ISERROR(VLOOKUP(D54,Codigo!$B$4:$C$67,2,FALSE)),"",VLOOKUP(D54,Codigo!$B$4:$C$67,2,FALSE))=D54,"",VLOOKUP(D54,(Codigo!$B$4:$C$67),2,FALSE))</f>
        <v/>
      </c>
      <c r="C54" s="104" t="str">
        <f>IF(IF(ISERROR(VLOOKUP(D54,Codigo!$B$4:$C$67,2,FALSE)),"",VLOOKUP(D54,Codigo!$B$4:$C$67,2,FALSE))=D54,"",VLOOKUP(D54,(Codigo!$B$2:$D$67),3,FALSE))</f>
        <v/>
      </c>
      <c r="D54" s="78"/>
      <c r="E54" s="79"/>
      <c r="F54" s="292"/>
      <c r="G54" s="44"/>
      <c r="H54" s="293"/>
      <c r="J54" s="312" t="str">
        <f t="shared" si="0"/>
        <v/>
      </c>
      <c r="K54" s="313" t="str">
        <f t="shared" si="1"/>
        <v/>
      </c>
      <c r="L54" s="313" t="str">
        <f t="shared" si="2"/>
        <v/>
      </c>
    </row>
    <row r="55" spans="2:12">
      <c r="B55" s="104" t="str">
        <f>IF(IF(ISERROR(VLOOKUP(D55,Codigo!$B$4:$C$67,2,FALSE)),"",VLOOKUP(D55,Codigo!$B$4:$C$67,2,FALSE))=D55,"",VLOOKUP(D55,(Codigo!$B$4:$C$67),2,FALSE))</f>
        <v/>
      </c>
      <c r="C55" s="104" t="str">
        <f>IF(IF(ISERROR(VLOOKUP(D55,Codigo!$B$4:$C$67,2,FALSE)),"",VLOOKUP(D55,Codigo!$B$4:$C$67,2,FALSE))=D55,"",VLOOKUP(D55,(Codigo!$B$2:$D$67),3,FALSE))</f>
        <v/>
      </c>
      <c r="D55" s="78"/>
      <c r="E55" s="79"/>
      <c r="F55" s="292"/>
      <c r="G55" s="44"/>
      <c r="H55" s="293"/>
      <c r="J55" s="312" t="str">
        <f t="shared" si="0"/>
        <v/>
      </c>
      <c r="K55" s="313" t="str">
        <f t="shared" si="1"/>
        <v/>
      </c>
      <c r="L55" s="313" t="str">
        <f t="shared" si="2"/>
        <v/>
      </c>
    </row>
    <row r="56" spans="2:12">
      <c r="B56" s="104" t="str">
        <f>IF(IF(ISERROR(VLOOKUP(D56,Codigo!$B$4:$C$67,2,FALSE)),"",VLOOKUP(D56,Codigo!$B$4:$C$67,2,FALSE))=D56,"",VLOOKUP(D56,(Codigo!$B$4:$C$67),2,FALSE))</f>
        <v/>
      </c>
      <c r="C56" s="104" t="str">
        <f>IF(IF(ISERROR(VLOOKUP(D56,Codigo!$B$4:$C$67,2,FALSE)),"",VLOOKUP(D56,Codigo!$B$4:$C$67,2,FALSE))=D56,"",VLOOKUP(D56,(Codigo!$B$2:$D$67),3,FALSE))</f>
        <v/>
      </c>
      <c r="D56" s="78"/>
      <c r="E56" s="79"/>
      <c r="F56" s="292"/>
      <c r="G56" s="44"/>
      <c r="H56" s="293"/>
      <c r="J56" s="312" t="str">
        <f t="shared" si="0"/>
        <v/>
      </c>
      <c r="K56" s="313" t="str">
        <f t="shared" si="1"/>
        <v/>
      </c>
      <c r="L56" s="313" t="str">
        <f t="shared" si="2"/>
        <v/>
      </c>
    </row>
    <row r="57" spans="2:12">
      <c r="B57" s="104" t="str">
        <f>IF(IF(ISERROR(VLOOKUP(D57,Codigo!$B$4:$C$67,2,FALSE)),"",VLOOKUP(D57,Codigo!$B$4:$C$67,2,FALSE))=D57,"",VLOOKUP(D57,(Codigo!$B$4:$C$67),2,FALSE))</f>
        <v/>
      </c>
      <c r="C57" s="104" t="str">
        <f>IF(IF(ISERROR(VLOOKUP(D57,Codigo!$B$4:$C$67,2,FALSE)),"",VLOOKUP(D57,Codigo!$B$4:$C$67,2,FALSE))=D57,"",VLOOKUP(D57,(Codigo!$B$2:$D$67),3,FALSE))</f>
        <v/>
      </c>
      <c r="D57" s="78"/>
      <c r="E57" s="79"/>
      <c r="F57" s="292"/>
      <c r="G57" s="44"/>
      <c r="H57" s="293"/>
      <c r="J57" s="312" t="str">
        <f t="shared" si="0"/>
        <v/>
      </c>
      <c r="K57" s="313" t="str">
        <f t="shared" si="1"/>
        <v/>
      </c>
      <c r="L57" s="313" t="str">
        <f t="shared" si="2"/>
        <v/>
      </c>
    </row>
    <row r="58" spans="2:12">
      <c r="B58" s="104" t="str">
        <f>IF(IF(ISERROR(VLOOKUP(D58,Codigo!$B$4:$C$67,2,FALSE)),"",VLOOKUP(D58,Codigo!$B$4:$C$67,2,FALSE))=D58,"",VLOOKUP(D58,(Codigo!$B$4:$C$67),2,FALSE))</f>
        <v/>
      </c>
      <c r="C58" s="104" t="str">
        <f>IF(IF(ISERROR(VLOOKUP(D58,Codigo!$B$4:$C$67,2,FALSE)),"",VLOOKUP(D58,Codigo!$B$4:$C$67,2,FALSE))=D58,"",VLOOKUP(D58,(Codigo!$B$2:$D$67),3,FALSE))</f>
        <v/>
      </c>
      <c r="D58" s="78"/>
      <c r="E58" s="79"/>
      <c r="F58" s="292"/>
      <c r="G58" s="44"/>
      <c r="H58" s="293"/>
      <c r="J58" s="312" t="str">
        <f t="shared" si="0"/>
        <v/>
      </c>
      <c r="K58" s="313" t="str">
        <f t="shared" si="1"/>
        <v/>
      </c>
      <c r="L58" s="313" t="str">
        <f t="shared" si="2"/>
        <v/>
      </c>
    </row>
    <row r="59" spans="2:12">
      <c r="B59" s="104" t="str">
        <f>IF(IF(ISERROR(VLOOKUP(D59,Codigo!$B$4:$C$67,2,FALSE)),"",VLOOKUP(D59,Codigo!$B$4:$C$67,2,FALSE))=D59,"",VLOOKUP(D59,(Codigo!$B$4:$C$67),2,FALSE))</f>
        <v/>
      </c>
      <c r="C59" s="104" t="str">
        <f>IF(IF(ISERROR(VLOOKUP(D59,Codigo!$B$4:$C$67,2,FALSE)),"",VLOOKUP(D59,Codigo!$B$4:$C$67,2,FALSE))=D59,"",VLOOKUP(D59,(Codigo!$B$2:$D$67),3,FALSE))</f>
        <v/>
      </c>
      <c r="D59" s="78"/>
      <c r="E59" s="79"/>
      <c r="F59" s="292"/>
      <c r="G59" s="44"/>
      <c r="H59" s="293"/>
      <c r="J59" s="312" t="str">
        <f t="shared" si="0"/>
        <v/>
      </c>
      <c r="K59" s="313" t="str">
        <f t="shared" si="1"/>
        <v/>
      </c>
      <c r="L59" s="313" t="str">
        <f t="shared" si="2"/>
        <v/>
      </c>
    </row>
    <row r="60" spans="2:12">
      <c r="B60" s="104" t="str">
        <f>IF(IF(ISERROR(VLOOKUP(D60,Codigo!$B$4:$C$67,2,FALSE)),"",VLOOKUP(D60,Codigo!$B$4:$C$67,2,FALSE))=D60,"",VLOOKUP(D60,(Codigo!$B$4:$C$67),2,FALSE))</f>
        <v/>
      </c>
      <c r="C60" s="104" t="str">
        <f>IF(IF(ISERROR(VLOOKUP(D60,Codigo!$B$4:$C$67,2,FALSE)),"",VLOOKUP(D60,Codigo!$B$4:$C$67,2,FALSE))=D60,"",VLOOKUP(D60,(Codigo!$B$2:$D$67),3,FALSE))</f>
        <v/>
      </c>
      <c r="D60" s="78"/>
      <c r="E60" s="79"/>
      <c r="F60" s="292"/>
      <c r="G60" s="44"/>
      <c r="H60" s="293"/>
      <c r="J60" s="312" t="str">
        <f t="shared" si="0"/>
        <v/>
      </c>
      <c r="K60" s="313" t="str">
        <f t="shared" si="1"/>
        <v/>
      </c>
      <c r="L60" s="313" t="str">
        <f t="shared" si="2"/>
        <v/>
      </c>
    </row>
    <row r="61" spans="2:12">
      <c r="B61" s="104" t="str">
        <f>IF(IF(ISERROR(VLOOKUP(D61,Codigo!$B$4:$C$67,2,FALSE)),"",VLOOKUP(D61,Codigo!$B$4:$C$67,2,FALSE))=D61,"",VLOOKUP(D61,(Codigo!$B$4:$C$67),2,FALSE))</f>
        <v/>
      </c>
      <c r="C61" s="104" t="str">
        <f>IF(IF(ISERROR(VLOOKUP(D61,Codigo!$B$4:$C$67,2,FALSE)),"",VLOOKUP(D61,Codigo!$B$4:$C$67,2,FALSE))=D61,"",VLOOKUP(D61,(Codigo!$B$2:$D$67),3,FALSE))</f>
        <v/>
      </c>
      <c r="D61" s="78"/>
      <c r="E61" s="79"/>
      <c r="F61" s="292"/>
      <c r="G61" s="44"/>
      <c r="H61" s="293"/>
      <c r="J61" s="312" t="str">
        <f t="shared" si="0"/>
        <v/>
      </c>
      <c r="K61" s="313" t="str">
        <f t="shared" si="1"/>
        <v/>
      </c>
      <c r="L61" s="313" t="str">
        <f t="shared" si="2"/>
        <v/>
      </c>
    </row>
    <row r="62" spans="2:12">
      <c r="B62" s="104" t="str">
        <f>IF(IF(ISERROR(VLOOKUP(D62,Codigo!$B$4:$C$67,2,FALSE)),"",VLOOKUP(D62,Codigo!$B$4:$C$67,2,FALSE))=D62,"",VLOOKUP(D62,(Codigo!$B$4:$C$67),2,FALSE))</f>
        <v/>
      </c>
      <c r="C62" s="104" t="str">
        <f>IF(IF(ISERROR(VLOOKUP(D62,Codigo!$B$4:$C$67,2,FALSE)),"",VLOOKUP(D62,Codigo!$B$4:$C$67,2,FALSE))=D62,"",VLOOKUP(D62,(Codigo!$B$2:$D$67),3,FALSE))</f>
        <v/>
      </c>
      <c r="D62" s="78"/>
      <c r="E62" s="79"/>
      <c r="F62" s="292"/>
      <c r="G62" s="44"/>
      <c r="H62" s="293"/>
      <c r="J62" s="312" t="str">
        <f t="shared" si="0"/>
        <v/>
      </c>
      <c r="K62" s="313" t="str">
        <f t="shared" si="1"/>
        <v/>
      </c>
      <c r="L62" s="313" t="str">
        <f t="shared" si="2"/>
        <v/>
      </c>
    </row>
    <row r="63" spans="2:12">
      <c r="B63" s="104" t="str">
        <f>IF(IF(ISERROR(VLOOKUP(D63,Codigo!$B$4:$C$67,2,FALSE)),"",VLOOKUP(D63,Codigo!$B$4:$C$67,2,FALSE))=D63,"",VLOOKUP(D63,(Codigo!$B$4:$C$67),2,FALSE))</f>
        <v/>
      </c>
      <c r="C63" s="104" t="str">
        <f>IF(IF(ISERROR(VLOOKUP(D63,Codigo!$B$4:$C$67,2,FALSE)),"",VLOOKUP(D63,Codigo!$B$4:$C$67,2,FALSE))=D63,"",VLOOKUP(D63,(Codigo!$B$2:$D$67),3,FALSE))</f>
        <v/>
      </c>
      <c r="D63" s="78"/>
      <c r="E63" s="79"/>
      <c r="F63" s="292"/>
      <c r="G63" s="44"/>
      <c r="H63" s="293"/>
      <c r="J63" s="312" t="str">
        <f t="shared" si="0"/>
        <v/>
      </c>
      <c r="K63" s="313" t="str">
        <f t="shared" si="1"/>
        <v/>
      </c>
      <c r="L63" s="313" t="str">
        <f t="shared" si="2"/>
        <v/>
      </c>
    </row>
    <row r="64" spans="2:12">
      <c r="B64" s="104" t="str">
        <f>IF(IF(ISERROR(VLOOKUP(D64,Codigo!$B$4:$C$67,2,FALSE)),"",VLOOKUP(D64,Codigo!$B$4:$C$67,2,FALSE))=D64,"",VLOOKUP(D64,(Codigo!$B$4:$C$67),2,FALSE))</f>
        <v/>
      </c>
      <c r="C64" s="104" t="str">
        <f>IF(IF(ISERROR(VLOOKUP(D64,Codigo!$B$4:$C$67,2,FALSE)),"",VLOOKUP(D64,Codigo!$B$4:$C$67,2,FALSE))=D64,"",VLOOKUP(D64,(Codigo!$B$2:$D$67),3,FALSE))</f>
        <v/>
      </c>
      <c r="D64" s="78"/>
      <c r="E64" s="79"/>
      <c r="F64" s="292"/>
      <c r="G64" s="44"/>
      <c r="H64" s="293"/>
      <c r="J64" s="312" t="str">
        <f t="shared" si="0"/>
        <v/>
      </c>
      <c r="K64" s="313" t="str">
        <f t="shared" si="1"/>
        <v/>
      </c>
      <c r="L64" s="313" t="str">
        <f t="shared" si="2"/>
        <v/>
      </c>
    </row>
    <row r="65" spans="2:12">
      <c r="B65" s="104" t="str">
        <f>IF(IF(ISERROR(VLOOKUP(D65,Codigo!$B$4:$C$67,2,FALSE)),"",VLOOKUP(D65,Codigo!$B$4:$C$67,2,FALSE))=D65,"",VLOOKUP(D65,(Codigo!$B$4:$C$67),2,FALSE))</f>
        <v/>
      </c>
      <c r="C65" s="104" t="str">
        <f>IF(IF(ISERROR(VLOOKUP(D65,Codigo!$B$4:$C$67,2,FALSE)),"",VLOOKUP(D65,Codigo!$B$4:$C$67,2,FALSE))=D65,"",VLOOKUP(D65,(Codigo!$B$2:$D$67),3,FALSE))</f>
        <v/>
      </c>
      <c r="D65" s="78"/>
      <c r="E65" s="79"/>
      <c r="F65" s="292"/>
      <c r="G65" s="44"/>
      <c r="H65" s="293"/>
      <c r="J65" s="312" t="str">
        <f t="shared" si="0"/>
        <v/>
      </c>
      <c r="K65" s="313" t="str">
        <f t="shared" si="1"/>
        <v/>
      </c>
      <c r="L65" s="313" t="str">
        <f t="shared" si="2"/>
        <v/>
      </c>
    </row>
    <row r="66" spans="2:12">
      <c r="B66" s="104" t="str">
        <f>IF(IF(ISERROR(VLOOKUP(D66,Codigo!$B$4:$C$67,2,FALSE)),"",VLOOKUP(D66,Codigo!$B$4:$C$67,2,FALSE))=D66,"",VLOOKUP(D66,(Codigo!$B$4:$C$67),2,FALSE))</f>
        <v/>
      </c>
      <c r="C66" s="104" t="str">
        <f>IF(IF(ISERROR(VLOOKUP(D66,Codigo!$B$4:$C$67,2,FALSE)),"",VLOOKUP(D66,Codigo!$B$4:$C$67,2,FALSE))=D66,"",VLOOKUP(D66,(Codigo!$B$2:$D$67),3,FALSE))</f>
        <v/>
      </c>
      <c r="D66" s="78"/>
      <c r="E66" s="79"/>
      <c r="F66" s="292"/>
      <c r="G66" s="44"/>
      <c r="H66" s="293"/>
      <c r="J66" s="312" t="str">
        <f t="shared" si="0"/>
        <v/>
      </c>
      <c r="K66" s="313" t="str">
        <f t="shared" si="1"/>
        <v/>
      </c>
      <c r="L66" s="313" t="str">
        <f t="shared" si="2"/>
        <v/>
      </c>
    </row>
    <row r="67" spans="2:12">
      <c r="B67" s="104" t="str">
        <f>IF(IF(ISERROR(VLOOKUP(D67,Codigo!$B$4:$C$67,2,FALSE)),"",VLOOKUP(D67,Codigo!$B$4:$C$67,2,FALSE))=D67,"",VLOOKUP(D67,(Codigo!$B$4:$C$67),2,FALSE))</f>
        <v/>
      </c>
      <c r="C67" s="104" t="str">
        <f>IF(IF(ISERROR(VLOOKUP(D67,Codigo!$B$4:$C$67,2,FALSE)),"",VLOOKUP(D67,Codigo!$B$4:$C$67,2,FALSE))=D67,"",VLOOKUP(D67,(Codigo!$B$2:$D$67),3,FALSE))</f>
        <v/>
      </c>
      <c r="D67" s="78"/>
      <c r="E67" s="79"/>
      <c r="F67" s="292"/>
      <c r="G67" s="44"/>
      <c r="H67" s="293"/>
      <c r="J67" s="312" t="str">
        <f t="shared" si="0"/>
        <v/>
      </c>
      <c r="K67" s="313" t="str">
        <f t="shared" si="1"/>
        <v/>
      </c>
      <c r="L67" s="313" t="str">
        <f t="shared" si="2"/>
        <v/>
      </c>
    </row>
    <row r="68" spans="2:12">
      <c r="B68" s="104" t="str">
        <f>IF(IF(ISERROR(VLOOKUP(D68,Codigo!$B$4:$C$67,2,FALSE)),"",VLOOKUP(D68,Codigo!$B$4:$C$67,2,FALSE))=D68,"",VLOOKUP(D68,(Codigo!$B$4:$C$67),2,FALSE))</f>
        <v/>
      </c>
      <c r="C68" s="104" t="str">
        <f>IF(IF(ISERROR(VLOOKUP(D68,Codigo!$B$4:$C$67,2,FALSE)),"",VLOOKUP(D68,Codigo!$B$4:$C$67,2,FALSE))=D68,"",VLOOKUP(D68,(Codigo!$B$2:$D$67),3,FALSE))</f>
        <v/>
      </c>
      <c r="D68" s="78"/>
      <c r="E68" s="79"/>
      <c r="F68" s="292"/>
      <c r="G68" s="44"/>
      <c r="H68" s="293"/>
      <c r="J68" s="312" t="str">
        <f t="shared" si="0"/>
        <v/>
      </c>
      <c r="K68" s="313" t="str">
        <f t="shared" si="1"/>
        <v/>
      </c>
      <c r="L68" s="313" t="str">
        <f t="shared" si="2"/>
        <v/>
      </c>
    </row>
    <row r="69" spans="2:12">
      <c r="B69" s="104" t="str">
        <f>IF(IF(ISERROR(VLOOKUP(D69,Codigo!$B$4:$C$67,2,FALSE)),"",VLOOKUP(D69,Codigo!$B$4:$C$67,2,FALSE))=D69,"",VLOOKUP(D69,(Codigo!$B$4:$C$67),2,FALSE))</f>
        <v/>
      </c>
      <c r="C69" s="104" t="str">
        <f>IF(IF(ISERROR(VLOOKUP(D69,Codigo!$B$4:$C$67,2,FALSE)),"",VLOOKUP(D69,Codigo!$B$4:$C$67,2,FALSE))=D69,"",VLOOKUP(D69,(Codigo!$B$2:$D$67),3,FALSE))</f>
        <v/>
      </c>
      <c r="D69" s="78"/>
      <c r="E69" s="79"/>
      <c r="F69" s="292"/>
      <c r="G69" s="44"/>
      <c r="H69" s="293"/>
      <c r="J69" s="312" t="str">
        <f t="shared" si="0"/>
        <v/>
      </c>
      <c r="K69" s="313" t="str">
        <f t="shared" si="1"/>
        <v/>
      </c>
      <c r="L69" s="313" t="str">
        <f t="shared" si="2"/>
        <v/>
      </c>
    </row>
    <row r="70" spans="2:12">
      <c r="B70" s="104" t="str">
        <f>IF(IF(ISERROR(VLOOKUP(D70,Codigo!$B$4:$C$67,2,FALSE)),"",VLOOKUP(D70,Codigo!$B$4:$C$67,2,FALSE))=D70,"",VLOOKUP(D70,(Codigo!$B$4:$C$67),2,FALSE))</f>
        <v/>
      </c>
      <c r="C70" s="104" t="str">
        <f>IF(IF(ISERROR(VLOOKUP(D70,Codigo!$B$4:$C$67,2,FALSE)),"",VLOOKUP(D70,Codigo!$B$4:$C$67,2,FALSE))=D70,"",VLOOKUP(D70,(Codigo!$B$2:$D$67),3,FALSE))</f>
        <v/>
      </c>
      <c r="D70" s="78"/>
      <c r="E70" s="79"/>
      <c r="F70" s="292"/>
      <c r="G70" s="44"/>
      <c r="H70" s="293"/>
      <c r="J70" s="312" t="str">
        <f t="shared" si="0"/>
        <v/>
      </c>
      <c r="K70" s="313" t="str">
        <f t="shared" si="1"/>
        <v/>
      </c>
      <c r="L70" s="313" t="str">
        <f t="shared" si="2"/>
        <v/>
      </c>
    </row>
    <row r="71" spans="2:12">
      <c r="B71" s="104" t="str">
        <f>IF(IF(ISERROR(VLOOKUP(D71,Codigo!$B$4:$C$67,2,FALSE)),"",VLOOKUP(D71,Codigo!$B$4:$C$67,2,FALSE))=D71,"",VLOOKUP(D71,(Codigo!$B$4:$C$67),2,FALSE))</f>
        <v/>
      </c>
      <c r="C71" s="104" t="str">
        <f>IF(IF(ISERROR(VLOOKUP(D71,Codigo!$B$4:$C$67,2,FALSE)),"",VLOOKUP(D71,Codigo!$B$4:$C$67,2,FALSE))=D71,"",VLOOKUP(D71,(Codigo!$B$2:$D$67),3,FALSE))</f>
        <v/>
      </c>
      <c r="D71" s="78"/>
      <c r="E71" s="79"/>
      <c r="F71" s="292"/>
      <c r="G71" s="44"/>
      <c r="H71" s="293"/>
      <c r="J71" s="312" t="str">
        <f>IF(H71="",(""),IF(H71="DP",(J70+G71),IF(H71="DB",(J70-G71),IF(H71="TR",(J70-G71),IF(H71="CH",(J70-G71),IF(H71="SQ",(J70-G71),J70))))))</f>
        <v/>
      </c>
      <c r="K71" s="313" t="str">
        <f>IF(H71="",(""),IF(H71="SQ",(K70+G71),IF(H71="RD",(K70+G71),IF(H71="DI",(K70-G71),K70))))</f>
        <v/>
      </c>
      <c r="L71" s="313" t="str">
        <f>IF(H71="",(""),IF(H71="CC",(L70+G71),IF(H71="PC",(L70+G71),L70)))</f>
        <v/>
      </c>
    </row>
    <row r="72" spans="2:12">
      <c r="B72" s="104" t="str">
        <f>IF(IF(ISERROR(VLOOKUP(D72,Codigo!$B$4:$C$67,2,FALSE)),"",VLOOKUP(D72,Codigo!$B$4:$C$67,2,FALSE))=D72,"",VLOOKUP(D72,(Codigo!$B$4:$C$67),2,FALSE))</f>
        <v/>
      </c>
      <c r="C72" s="104" t="str">
        <f>IF(IF(ISERROR(VLOOKUP(D72,Codigo!$B$4:$C$67,2,FALSE)),"",VLOOKUP(D72,Codigo!$B$4:$C$67,2,FALSE))=D72,"",VLOOKUP(D72,(Codigo!$B$2:$D$67),3,FALSE))</f>
        <v/>
      </c>
      <c r="D72" s="78"/>
      <c r="E72" s="79"/>
      <c r="F72" s="174"/>
      <c r="G72" s="44"/>
      <c r="H72" s="175"/>
      <c r="J72" s="312" t="str">
        <f>IF(H72="",(""),IF(H72="DP",(J71+G72),IF(H72="DB",(J71-G72),IF(H72="TR",(J71-G72),IF(H72="CH",(J71-G72),IF(H72="SQ",(J71-G72),J71))))))</f>
        <v/>
      </c>
      <c r="K72" s="313" t="str">
        <f>IF(H72="",(""),IF(H72="SQ",(K71+G72),IF(H72="RD",(K71+G72),IF(H72="DI",(K71-G72),K71))))</f>
        <v/>
      </c>
      <c r="L72" s="313" t="str">
        <f>IF(H72="",(""),IF(H72="CC",(L71+G72),IF(H72="PC",(L71+G72),L71)))</f>
        <v/>
      </c>
    </row>
    <row r="73" spans="2:12">
      <c r="B73" s="104" t="str">
        <f>IF(IF(ISERROR(VLOOKUP(D73,Codigo!$B$4:$C$67,2,FALSE)),"",VLOOKUP(D73,Codigo!$B$4:$C$67,2,FALSE))=D73,"",VLOOKUP(D73,(Codigo!$B$4:$C$67),2,FALSE))</f>
        <v/>
      </c>
      <c r="C73" s="104" t="str">
        <f>IF(IF(ISERROR(VLOOKUP(D73,Codigo!$B$4:$C$67,2,FALSE)),"",VLOOKUP(D73,Codigo!$B$4:$C$67,2,FALSE))=D73,"",VLOOKUP(D73,(Codigo!$B$2:$D$67),3,FALSE))</f>
        <v/>
      </c>
      <c r="D73" s="78"/>
      <c r="E73" s="79"/>
      <c r="F73" s="174"/>
      <c r="G73" s="44"/>
      <c r="H73" s="175"/>
      <c r="J73" s="312" t="str">
        <f>IF(H73="",(""),IF(H73="DP",(J72+G73),IF(H73="DB",(J72-G73),IF(H73="TR",(J72-G73),IF(H73="CH",(J72-G73),IF(H73="SQ",(J72-G73),J72))))))</f>
        <v/>
      </c>
      <c r="K73" s="313" t="str">
        <f>IF(H73="",(""),IF(H73="SQ",(K72+G73),IF(H73="RD",(K72+G73),IF(H73="DI",(K72-G73),K72))))</f>
        <v/>
      </c>
      <c r="L73" s="313" t="str">
        <f>IF(H73="",(""),IF(H73="CC",(L72+G73),IF(H73="PC",(L72+G73),L72)))</f>
        <v/>
      </c>
    </row>
    <row r="74" spans="2:12">
      <c r="B74" s="104" t="str">
        <f>IF(IF(ISERROR(VLOOKUP(D74,Codigo!$B$4:$C$67,2,FALSE)),"",VLOOKUP(D74,Codigo!$B$4:$C$67,2,FALSE))=D74,"",VLOOKUP(D74,(Codigo!$B$4:$C$67),2,FALSE))</f>
        <v/>
      </c>
      <c r="C74" s="104" t="str">
        <f>IF(IF(ISERROR(VLOOKUP(D74,Codigo!$B$4:$C$67,2,FALSE)),"",VLOOKUP(D74,Codigo!$B$4:$C$67,2,FALSE))=D74,"",VLOOKUP(D74,(Codigo!$B$2:$D$67),3,FALSE))</f>
        <v/>
      </c>
      <c r="D74" s="78"/>
      <c r="E74" s="79"/>
      <c r="F74" s="174"/>
      <c r="G74" s="44"/>
      <c r="H74" s="175"/>
      <c r="J74" s="312" t="str">
        <f>IF(H74="",(""),IF(H74="DP",(J73+G74),IF(H74="DB",(J73-G74),IF(H74="TR",(J73-G74),IF(H74="CH",(J73-G74),IF(H74="SQ",(J73-G74),J73))))))</f>
        <v/>
      </c>
      <c r="K74" s="313" t="str">
        <f>IF(H74="",(""),IF(H74="SQ",(K73+G74),IF(H74="RD",(K73+G74),IF(H74="DI",(K73-G74),K73))))</f>
        <v/>
      </c>
      <c r="L74" s="313" t="str">
        <f>IF(H74="",(""),IF(H74="CC",(L73+G74),IF(H74="PC",(L73+G74),L73)))</f>
        <v/>
      </c>
    </row>
    <row r="75" spans="2:12">
      <c r="B75" s="104" t="str">
        <f>IF(IF(ISERROR(VLOOKUP(D75,Codigo!$B$4:$C$67,2,FALSE)),"",VLOOKUP(D75,Codigo!$B$4:$C$67,2,FALSE))=D75,"",VLOOKUP(D75,(Codigo!$B$4:$C$67),2,FALSE))</f>
        <v/>
      </c>
      <c r="C75" s="104" t="str">
        <f>IF(IF(ISERROR(VLOOKUP(D75,Codigo!$B$4:$C$67,2,FALSE)),"",VLOOKUP(D75,Codigo!$B$4:$C$67,2,FALSE))=D75,"",VLOOKUP(D75,(Codigo!$B$2:$D$67),3,FALSE))</f>
        <v/>
      </c>
      <c r="D75" s="78"/>
      <c r="E75" s="79"/>
      <c r="F75" s="174"/>
      <c r="G75" s="44"/>
      <c r="H75" s="175"/>
      <c r="J75" s="312" t="str">
        <f>IF(H75="",(""),IF(H75="DP",(J74+G75),IF(H75="DB",(J74-G75),IF(H75="TR",(J74-G75),IF(H75="CH",(J74-G75),IF(H75="SQ",(J74-G75),J74))))))</f>
        <v/>
      </c>
      <c r="K75" s="313" t="str">
        <f>IF(H75="",(""),IF(H75="SQ",(K74+G75),IF(H75="RD",(K74+G75),IF(H75="DI",(K74-G75),K74))))</f>
        <v/>
      </c>
      <c r="L75" s="313" t="str">
        <f>IF(H75="",(""),IF(H75="CC",(L74+G75),IF(H75="PC",(L74+G75),L74)))</f>
        <v/>
      </c>
    </row>
    <row r="76" spans="2:12" ht="18.75">
      <c r="B76" s="81"/>
      <c r="C76" s="81"/>
      <c r="D76" s="81"/>
      <c r="E76" s="74"/>
      <c r="F76" s="159" t="s">
        <v>154</v>
      </c>
      <c r="G76" s="77"/>
      <c r="H76" s="81"/>
      <c r="I76" s="93"/>
      <c r="J76" s="94" t="str">
        <f>+J75</f>
        <v/>
      </c>
      <c r="K76" s="95" t="str">
        <f>+K75</f>
        <v/>
      </c>
      <c r="L76" s="95" t="str">
        <f>+L75</f>
        <v/>
      </c>
    </row>
    <row r="213" spans="1:1">
      <c r="A213" s="82">
        <v>1</v>
      </c>
    </row>
    <row r="214" spans="1:1">
      <c r="A214" s="82">
        <v>1</v>
      </c>
    </row>
  </sheetData>
  <sheetProtection selectLockedCells="1" selectUnlockedCells="1"/>
  <protectedRanges>
    <protectedRange password="C0D7" sqref="B6:C75" name="Lançamentos_2"/>
    <protectedRange password="C0D7" sqref="E72:E75 F72:F75" name="Lançamentos_1_3_1"/>
    <protectedRange password="C0D7" sqref="H72:H75" name="Lançamentos_1_2_1_3"/>
    <protectedRange password="C0D7" sqref="G72:G75" name="Lançamentos_1_1_3"/>
    <protectedRange password="C117" sqref="D72:D75" name="Código_1_1_1_1"/>
    <protectedRange password="C0D7" sqref="E6:E71 F10 F12:F71" name="Lançamentos_1"/>
    <protectedRange password="C0D7" sqref="H6:H71" name="Lançamentos_1_2_1"/>
    <protectedRange password="C0D7" sqref="G6:G71" name="Lançamentos_1_1"/>
    <protectedRange password="C117" sqref="D10:D71" name="Código_1_1"/>
    <protectedRange password="C0D7" sqref="F6:F9" name="Lançamentos_2_1"/>
    <protectedRange password="C117" sqref="D6:D9" name="Código_1"/>
  </protectedRanges>
  <mergeCells count="3">
    <mergeCell ref="J3:K3"/>
    <mergeCell ref="J2:L2"/>
    <mergeCell ref="H3:H4"/>
  </mergeCells>
  <phoneticPr fontId="19" type="noConversion"/>
  <pageMargins left="0.24027777777777778" right="0.24027777777777778" top="0.22013888888888888" bottom="0.2" header="0.51180555555555551" footer="0.51180555555555551"/>
  <pageSetup paperSize="9" scale="69" firstPageNumber="0" orientation="portrait" horizontalDpi="300" verticalDpi="300" r:id="rId1"/>
  <headerFooter alignWithMargins="0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Plan13">
    <pageSetUpPr fitToPage="1"/>
  </sheetPr>
  <dimension ref="A1:L214"/>
  <sheetViews>
    <sheetView showGridLines="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defaultRowHeight="15"/>
  <cols>
    <col min="1" max="1" width="0.85546875" style="82" customWidth="1"/>
    <col min="2" max="2" width="18.28515625" style="96" customWidth="1"/>
    <col min="3" max="3" width="31.85546875" style="82" customWidth="1"/>
    <col min="4" max="4" width="5.7109375" style="97" customWidth="1"/>
    <col min="5" max="5" width="7.7109375" style="82" customWidth="1"/>
    <col min="6" max="6" width="44.85546875" style="82" customWidth="1"/>
    <col min="7" max="7" width="11.85546875" style="98" customWidth="1"/>
    <col min="8" max="8" width="19.28515625" style="82" customWidth="1"/>
    <col min="9" max="9" width="0.85546875" style="92" customWidth="1"/>
    <col min="10" max="10" width="15.5703125" style="86" customWidth="1"/>
    <col min="11" max="11" width="14.7109375" style="86" customWidth="1"/>
    <col min="12" max="12" width="15.85546875" style="86" customWidth="1"/>
    <col min="13" max="44" width="38.42578125" style="82" bestFit="1" customWidth="1"/>
    <col min="45" max="45" width="10.5703125" style="82" bestFit="1" customWidth="1"/>
    <col min="46" max="16384" width="9.140625" style="82"/>
  </cols>
  <sheetData>
    <row r="1" spans="1:12" ht="55.5" customHeight="1">
      <c r="B1" s="101"/>
      <c r="C1" s="83" t="s">
        <v>0</v>
      </c>
      <c r="D1" s="102"/>
      <c r="E1" s="98"/>
      <c r="F1" s="103"/>
      <c r="G1" s="84"/>
      <c r="H1" s="84"/>
      <c r="I1" s="85"/>
    </row>
    <row r="2" spans="1:12" ht="24.75" customHeight="1">
      <c r="B2" s="186" t="s">
        <v>281</v>
      </c>
      <c r="C2" s="87"/>
      <c r="D2" s="88"/>
      <c r="E2" s="87"/>
      <c r="F2" s="187" t="s">
        <v>61</v>
      </c>
      <c r="G2" s="183"/>
      <c r="H2" s="185">
        <f>+Instruções!$I$19</f>
        <v>2013</v>
      </c>
      <c r="I2" s="184"/>
      <c r="J2" s="339" t="s">
        <v>245</v>
      </c>
      <c r="K2" s="339"/>
      <c r="L2" s="339"/>
    </row>
    <row r="3" spans="1:12" ht="15.75" customHeight="1">
      <c r="B3" s="81"/>
      <c r="C3" s="81"/>
      <c r="D3" s="81"/>
      <c r="E3" s="74"/>
      <c r="F3" s="159"/>
      <c r="G3" s="77"/>
      <c r="H3" s="338" t="s">
        <v>67</v>
      </c>
      <c r="I3" s="89"/>
      <c r="J3" s="337" t="s">
        <v>279</v>
      </c>
      <c r="K3" s="337"/>
      <c r="L3" s="100"/>
    </row>
    <row r="4" spans="1:12" ht="18.75" customHeight="1">
      <c r="B4" s="74" t="s">
        <v>151</v>
      </c>
      <c r="C4" s="74" t="s">
        <v>152</v>
      </c>
      <c r="D4" s="73" t="s">
        <v>78</v>
      </c>
      <c r="E4" s="74" t="s">
        <v>73</v>
      </c>
      <c r="F4" s="75" t="s">
        <v>82</v>
      </c>
      <c r="G4" s="74" t="s">
        <v>79</v>
      </c>
      <c r="H4" s="338"/>
      <c r="I4" s="90"/>
      <c r="J4" s="91" t="s">
        <v>278</v>
      </c>
      <c r="K4" s="91" t="s">
        <v>246</v>
      </c>
      <c r="L4" s="91" t="s">
        <v>280</v>
      </c>
    </row>
    <row r="5" spans="1:12" ht="16.5" customHeight="1">
      <c r="B5" s="135"/>
      <c r="C5" s="136"/>
      <c r="D5" s="73"/>
      <c r="E5" s="74"/>
      <c r="F5" s="159"/>
      <c r="G5" s="77"/>
      <c r="H5" s="191"/>
      <c r="I5" s="90"/>
      <c r="J5" s="310"/>
      <c r="K5" s="311"/>
      <c r="L5" s="311"/>
    </row>
    <row r="6" spans="1:12">
      <c r="A6" s="82">
        <v>1</v>
      </c>
      <c r="B6" s="104" t="str">
        <f>IF(IF(ISERROR(VLOOKUP(D6,Codigo!$B$4:$C$67,2,FALSE)),"",VLOOKUP(D6,Codigo!$B$4:$C$67,2,FALSE))=D6,"",VLOOKUP(D6,(Codigo!$B$4:$C$67),2,FALSE))</f>
        <v/>
      </c>
      <c r="C6" s="104" t="str">
        <f>IF(IF(ISERROR(VLOOKUP(D6,Codigo!$B$4:$C$67,2,FALSE)),"",VLOOKUP(D6,Codigo!$B$4:$C$67,2,FALSE))=D6,"",VLOOKUP(D6,(Codigo!$B$2:$D$67),3,FALSE))</f>
        <v/>
      </c>
      <c r="D6" s="194"/>
      <c r="E6" s="79"/>
      <c r="F6" s="292"/>
      <c r="G6" s="44"/>
      <c r="H6" s="303"/>
      <c r="J6" s="312" t="str">
        <f>IF(H6="",(""),IF(H6="DP",(J5+G6),IF(H6="DB",(J5-G6),IF(H6="TR",(J5-G6),IF(H6="CH",(J5-G6),IF(H6="SQ",(J5-G6),J5))))))</f>
        <v/>
      </c>
      <c r="K6" s="313" t="str">
        <f>IF(H6="",(""),IF(H6="SQ",(K5+G6),IF(H6="RD",(K5+G6),IF(H6="DI",(K5-G6),K5))))</f>
        <v/>
      </c>
      <c r="L6" s="313" t="str">
        <f>IF(H6="",(""),IF(H6="CC",(L5+G6),IF(H6="PC",(L5+G6),L5)))</f>
        <v/>
      </c>
    </row>
    <row r="7" spans="1:12">
      <c r="B7" s="104" t="str">
        <f>IF(IF(ISERROR(VLOOKUP(D7,Codigo!$B$4:$C$67,2,FALSE)),"",VLOOKUP(D7,Codigo!$B$4:$C$67,2,FALSE))=D7,"",VLOOKUP(D7,(Codigo!$B$4:$C$67),2,FALSE))</f>
        <v/>
      </c>
      <c r="C7" s="104" t="str">
        <f>IF(IF(ISERROR(VLOOKUP(D7,Codigo!$B$4:$C$67,2,FALSE)),"",VLOOKUP(D7,Codigo!$B$4:$C$67,2,FALSE))=D7,"",VLOOKUP(D7,(Codigo!$B$2:$D$67),3,FALSE))</f>
        <v/>
      </c>
      <c r="D7" s="194"/>
      <c r="E7" s="79"/>
      <c r="F7" s="292"/>
      <c r="G7" s="44"/>
      <c r="H7" s="303"/>
      <c r="J7" s="312" t="str">
        <f t="shared" ref="J7:J70" si="0">IF(H7="",(""),IF(H7="DP",(J6+G7),IF(H7="DB",(J6-G7),IF(H7="TR",(J6-G7),IF(H7="CH",(J6-G7),IF(H7="SQ",(J6-G7),J6))))))</f>
        <v/>
      </c>
      <c r="K7" s="313" t="str">
        <f t="shared" ref="K7:K70" si="1">IF(H7="",(""),IF(H7="SQ",(K6+G7),IF(H7="RD",(K6+G7),IF(H7="DI",(K6-G7),K6))))</f>
        <v/>
      </c>
      <c r="L7" s="313" t="str">
        <f t="shared" ref="L7:L70" si="2">IF(H7="",(""),IF(H7="CC",(L6+G7),IF(H7="PC",(L6+G7),L6)))</f>
        <v/>
      </c>
    </row>
    <row r="8" spans="1:12">
      <c r="B8" s="104" t="str">
        <f>IF(IF(ISERROR(VLOOKUP(D8,Codigo!$B$4:$C$67,2,FALSE)),"",VLOOKUP(D8,Codigo!$B$4:$C$67,2,FALSE))=D8,"",VLOOKUP(D8,(Codigo!$B$4:$C$67),2,FALSE))</f>
        <v/>
      </c>
      <c r="C8" s="104" t="str">
        <f>IF(IF(ISERROR(VLOOKUP(D8,Codigo!$B$4:$C$67,2,FALSE)),"",VLOOKUP(D8,Codigo!$B$4:$C$67,2,FALSE))=D8,"",VLOOKUP(D8,(Codigo!$B$2:$D$67),3,FALSE))</f>
        <v/>
      </c>
      <c r="D8" s="194"/>
      <c r="E8" s="79"/>
      <c r="F8" s="292"/>
      <c r="G8" s="44"/>
      <c r="H8" s="303"/>
      <c r="J8" s="312" t="str">
        <f t="shared" si="0"/>
        <v/>
      </c>
      <c r="K8" s="313" t="str">
        <f t="shared" si="1"/>
        <v/>
      </c>
      <c r="L8" s="313" t="str">
        <f t="shared" si="2"/>
        <v/>
      </c>
    </row>
    <row r="9" spans="1:12">
      <c r="B9" s="104" t="str">
        <f>IF(IF(ISERROR(VLOOKUP(D9,Codigo!$B$4:$C$67,2,FALSE)),"",VLOOKUP(D9,Codigo!$B$4:$C$67,2,FALSE))=D9,"",VLOOKUP(D9,(Codigo!$B$4:$C$67),2,FALSE))</f>
        <v/>
      </c>
      <c r="C9" s="104" t="str">
        <f>IF(IF(ISERROR(VLOOKUP(D9,Codigo!$B$4:$C$67,2,FALSE)),"",VLOOKUP(D9,Codigo!$B$4:$C$67,2,FALSE))=D9,"",VLOOKUP(D9,(Codigo!$B$2:$D$67),3,FALSE))</f>
        <v/>
      </c>
      <c r="D9" s="194"/>
      <c r="E9" s="79"/>
      <c r="F9" s="292"/>
      <c r="G9" s="44"/>
      <c r="H9" s="303"/>
      <c r="J9" s="312" t="str">
        <f t="shared" si="0"/>
        <v/>
      </c>
      <c r="K9" s="313" t="str">
        <f t="shared" si="1"/>
        <v/>
      </c>
      <c r="L9" s="313" t="str">
        <f t="shared" si="2"/>
        <v/>
      </c>
    </row>
    <row r="10" spans="1:12">
      <c r="B10" s="104" t="str">
        <f>IF(IF(ISERROR(VLOOKUP(D10,Codigo!$B$4:$C$67,2,FALSE)),"",VLOOKUP(D10,Codigo!$B$4:$C$67,2,FALSE))=D10,"",VLOOKUP(D10,(Codigo!$B$4:$C$67),2,FALSE))</f>
        <v/>
      </c>
      <c r="C10" s="104" t="str">
        <f>IF(IF(ISERROR(VLOOKUP(D10,Codigo!$B$4:$C$67,2,FALSE)),"",VLOOKUP(D10,Codigo!$B$4:$C$67,2,FALSE))=D10,"",VLOOKUP(D10,(Codigo!$B$2:$D$67),3,FALSE))</f>
        <v/>
      </c>
      <c r="D10" s="78"/>
      <c r="E10" s="79"/>
      <c r="F10" s="292"/>
      <c r="G10" s="44"/>
      <c r="H10" s="303"/>
      <c r="J10" s="312" t="str">
        <f t="shared" si="0"/>
        <v/>
      </c>
      <c r="K10" s="313" t="str">
        <f t="shared" si="1"/>
        <v/>
      </c>
      <c r="L10" s="313" t="str">
        <f t="shared" si="2"/>
        <v/>
      </c>
    </row>
    <row r="11" spans="1:12">
      <c r="B11" s="104" t="str">
        <f>IF(IF(ISERROR(VLOOKUP(D11,Codigo!$B$4:$C$67,2,FALSE)),"",VLOOKUP(D11,Codigo!$B$4:$C$67,2,FALSE))=D11,"",VLOOKUP(D11,(Codigo!$B$4:$C$67),2,FALSE))</f>
        <v/>
      </c>
      <c r="C11" s="104" t="str">
        <f>IF(IF(ISERROR(VLOOKUP(D11,Codigo!$B$4:$C$67,2,FALSE)),"",VLOOKUP(D11,Codigo!$B$4:$C$67,2,FALSE))=D11,"",VLOOKUP(D11,(Codigo!$B$2:$D$67),3,FALSE))</f>
        <v/>
      </c>
      <c r="D11" s="78"/>
      <c r="E11" s="79"/>
      <c r="G11" s="44"/>
      <c r="H11" s="303"/>
      <c r="J11" s="312" t="str">
        <f t="shared" si="0"/>
        <v/>
      </c>
      <c r="K11" s="313" t="str">
        <f t="shared" si="1"/>
        <v/>
      </c>
      <c r="L11" s="313" t="str">
        <f t="shared" si="2"/>
        <v/>
      </c>
    </row>
    <row r="12" spans="1:12">
      <c r="B12" s="104" t="str">
        <f>IF(IF(ISERROR(VLOOKUP(D12,Codigo!$B$4:$C$67,2,FALSE)),"",VLOOKUP(D12,Codigo!$B$4:$C$67,2,FALSE))=D12,"",VLOOKUP(D12,(Codigo!$B$4:$C$67),2,FALSE))</f>
        <v/>
      </c>
      <c r="C12" s="104" t="str">
        <f>IF(IF(ISERROR(VLOOKUP(D12,Codigo!$B$4:$C$67,2,FALSE)),"",VLOOKUP(D12,Codigo!$B$4:$C$67,2,FALSE))=D12,"",VLOOKUP(D12,(Codigo!$B$2:$D$67),3,FALSE))</f>
        <v/>
      </c>
      <c r="D12" s="78"/>
      <c r="E12" s="79"/>
      <c r="F12" s="292"/>
      <c r="G12" s="44"/>
      <c r="H12" s="303"/>
      <c r="J12" s="312" t="str">
        <f t="shared" si="0"/>
        <v/>
      </c>
      <c r="K12" s="313" t="str">
        <f t="shared" si="1"/>
        <v/>
      </c>
      <c r="L12" s="313" t="str">
        <f t="shared" si="2"/>
        <v/>
      </c>
    </row>
    <row r="13" spans="1:12">
      <c r="B13" s="104" t="str">
        <f>IF(IF(ISERROR(VLOOKUP(D13,Codigo!$B$4:$C$67,2,FALSE)),"",VLOOKUP(D13,Codigo!$B$4:$C$67,2,FALSE))=D13,"",VLOOKUP(D13,(Codigo!$B$4:$C$67),2,FALSE))</f>
        <v/>
      </c>
      <c r="C13" s="104" t="str">
        <f>IF(IF(ISERROR(VLOOKUP(D13,Codigo!$B$4:$C$67,2,FALSE)),"",VLOOKUP(D13,Codigo!$B$4:$C$67,2,FALSE))=D13,"",VLOOKUP(D13,(Codigo!$B$2:$D$67),3,FALSE))</f>
        <v/>
      </c>
      <c r="D13" s="78"/>
      <c r="E13" s="79"/>
      <c r="F13" s="292"/>
      <c r="G13" s="44"/>
      <c r="H13" s="303"/>
      <c r="J13" s="312" t="str">
        <f t="shared" si="0"/>
        <v/>
      </c>
      <c r="K13" s="313" t="str">
        <f t="shared" si="1"/>
        <v/>
      </c>
      <c r="L13" s="313" t="str">
        <f t="shared" si="2"/>
        <v/>
      </c>
    </row>
    <row r="14" spans="1:12">
      <c r="B14" s="104" t="str">
        <f>IF(IF(ISERROR(VLOOKUP(D14,Codigo!$B$4:$C$67,2,FALSE)),"",VLOOKUP(D14,Codigo!$B$4:$C$67,2,FALSE))=D14,"",VLOOKUP(D14,(Codigo!$B$4:$C$67),2,FALSE))</f>
        <v/>
      </c>
      <c r="C14" s="104" t="str">
        <f>IF(IF(ISERROR(VLOOKUP(D14,Codigo!$B$4:$C$67,2,FALSE)),"",VLOOKUP(D14,Codigo!$B$4:$C$67,2,FALSE))=D14,"",VLOOKUP(D14,(Codigo!$B$2:$D$67),3,FALSE))</f>
        <v/>
      </c>
      <c r="D14" s="78"/>
      <c r="E14" s="79"/>
      <c r="F14" s="292"/>
      <c r="G14" s="44"/>
      <c r="H14" s="303"/>
      <c r="J14" s="312" t="str">
        <f t="shared" si="0"/>
        <v/>
      </c>
      <c r="K14" s="313" t="str">
        <f t="shared" si="1"/>
        <v/>
      </c>
      <c r="L14" s="313" t="str">
        <f t="shared" si="2"/>
        <v/>
      </c>
    </row>
    <row r="15" spans="1:12">
      <c r="B15" s="104" t="str">
        <f>IF(IF(ISERROR(VLOOKUP(D15,Codigo!$B$4:$C$67,2,FALSE)),"",VLOOKUP(D15,Codigo!$B$4:$C$67,2,FALSE))=D15,"",VLOOKUP(D15,(Codigo!$B$4:$C$67),2,FALSE))</f>
        <v/>
      </c>
      <c r="C15" s="104" t="str">
        <f>IF(IF(ISERROR(VLOOKUP(D15,Codigo!$B$4:$C$67,2,FALSE)),"",VLOOKUP(D15,Codigo!$B$4:$C$67,2,FALSE))=D15,"",VLOOKUP(D15,(Codigo!$B$2:$D$67),3,FALSE))</f>
        <v/>
      </c>
      <c r="D15" s="78"/>
      <c r="E15" s="79"/>
      <c r="F15" s="292"/>
      <c r="G15" s="44"/>
      <c r="H15" s="303"/>
      <c r="J15" s="312" t="str">
        <f t="shared" si="0"/>
        <v/>
      </c>
      <c r="K15" s="313" t="str">
        <f t="shared" si="1"/>
        <v/>
      </c>
      <c r="L15" s="313" t="str">
        <f t="shared" si="2"/>
        <v/>
      </c>
    </row>
    <row r="16" spans="1:12">
      <c r="B16" s="104" t="str">
        <f>IF(IF(ISERROR(VLOOKUP(D16,Codigo!$B$4:$C$67,2,FALSE)),"",VLOOKUP(D16,Codigo!$B$4:$C$67,2,FALSE))=D16,"",VLOOKUP(D16,(Codigo!$B$4:$C$67),2,FALSE))</f>
        <v/>
      </c>
      <c r="C16" s="104" t="str">
        <f>IF(IF(ISERROR(VLOOKUP(D16,Codigo!$B$4:$C$67,2,FALSE)),"",VLOOKUP(D16,Codigo!$B$4:$C$67,2,FALSE))=D16,"",VLOOKUP(D16,(Codigo!$B$2:$D$67),3,FALSE))</f>
        <v/>
      </c>
      <c r="D16" s="78"/>
      <c r="E16" s="79"/>
      <c r="F16" s="292"/>
      <c r="G16" s="44"/>
      <c r="H16" s="303"/>
      <c r="J16" s="312" t="str">
        <f t="shared" si="0"/>
        <v/>
      </c>
      <c r="K16" s="313" t="str">
        <f t="shared" si="1"/>
        <v/>
      </c>
      <c r="L16" s="313" t="str">
        <f t="shared" si="2"/>
        <v/>
      </c>
    </row>
    <row r="17" spans="2:12">
      <c r="B17" s="104" t="str">
        <f>IF(IF(ISERROR(VLOOKUP(D17,Codigo!$B$4:$C$67,2,FALSE)),"",VLOOKUP(D17,Codigo!$B$4:$C$67,2,FALSE))=D17,"",VLOOKUP(D17,(Codigo!$B$4:$C$67),2,FALSE))</f>
        <v/>
      </c>
      <c r="C17" s="104" t="str">
        <f>IF(IF(ISERROR(VLOOKUP(D17,Codigo!$B$4:$C$67,2,FALSE)),"",VLOOKUP(D17,Codigo!$B$4:$C$67,2,FALSE))=D17,"",VLOOKUP(D17,(Codigo!$B$2:$D$67),3,FALSE))</f>
        <v/>
      </c>
      <c r="D17" s="78"/>
      <c r="E17" s="79"/>
      <c r="F17" s="292"/>
      <c r="G17" s="44"/>
      <c r="H17" s="303"/>
      <c r="J17" s="312" t="str">
        <f t="shared" si="0"/>
        <v/>
      </c>
      <c r="K17" s="313" t="str">
        <f t="shared" si="1"/>
        <v/>
      </c>
      <c r="L17" s="313" t="str">
        <f t="shared" si="2"/>
        <v/>
      </c>
    </row>
    <row r="18" spans="2:12">
      <c r="B18" s="104" t="str">
        <f>IF(IF(ISERROR(VLOOKUP(D18,Codigo!$B$4:$C$67,2,FALSE)),"",VLOOKUP(D18,Codigo!$B$4:$C$67,2,FALSE))=D18,"",VLOOKUP(D18,(Codigo!$B$4:$C$67),2,FALSE))</f>
        <v/>
      </c>
      <c r="C18" s="104" t="str">
        <f>IF(IF(ISERROR(VLOOKUP(D18,Codigo!$B$4:$C$67,2,FALSE)),"",VLOOKUP(D18,Codigo!$B$4:$C$67,2,FALSE))=D18,"",VLOOKUP(D18,(Codigo!$B$2:$D$67),3,FALSE))</f>
        <v/>
      </c>
      <c r="D18" s="78"/>
      <c r="E18" s="79"/>
      <c r="F18" s="292"/>
      <c r="G18" s="44"/>
      <c r="H18" s="303"/>
      <c r="J18" s="312" t="str">
        <f t="shared" si="0"/>
        <v/>
      </c>
      <c r="K18" s="313" t="str">
        <f t="shared" si="1"/>
        <v/>
      </c>
      <c r="L18" s="313" t="str">
        <f t="shared" si="2"/>
        <v/>
      </c>
    </row>
    <row r="19" spans="2:12">
      <c r="B19" s="104" t="str">
        <f>IF(IF(ISERROR(VLOOKUP(D19,Codigo!$B$4:$C$67,2,FALSE)),"",VLOOKUP(D19,Codigo!$B$4:$C$67,2,FALSE))=D19,"",VLOOKUP(D19,(Codigo!$B$4:$C$67),2,FALSE))</f>
        <v/>
      </c>
      <c r="C19" s="104" t="str">
        <f>IF(IF(ISERROR(VLOOKUP(D19,Codigo!$B$4:$C$67,2,FALSE)),"",VLOOKUP(D19,Codigo!$B$4:$C$67,2,FALSE))=D19,"",VLOOKUP(D19,(Codigo!$B$2:$D$67),3,FALSE))</f>
        <v/>
      </c>
      <c r="D19" s="78"/>
      <c r="E19" s="79"/>
      <c r="F19" s="292"/>
      <c r="G19" s="44"/>
      <c r="H19" s="303"/>
      <c r="J19" s="312" t="str">
        <f t="shared" si="0"/>
        <v/>
      </c>
      <c r="K19" s="313" t="str">
        <f t="shared" si="1"/>
        <v/>
      </c>
      <c r="L19" s="313" t="str">
        <f t="shared" si="2"/>
        <v/>
      </c>
    </row>
    <row r="20" spans="2:12">
      <c r="B20" s="104" t="str">
        <f>IF(IF(ISERROR(VLOOKUP(D20,Codigo!$B$4:$C$67,2,FALSE)),"",VLOOKUP(D20,Codigo!$B$4:$C$67,2,FALSE))=D20,"",VLOOKUP(D20,(Codigo!$B$4:$C$67),2,FALSE))</f>
        <v/>
      </c>
      <c r="C20" s="104" t="str">
        <f>IF(IF(ISERROR(VLOOKUP(D20,Codigo!$B$4:$C$67,2,FALSE)),"",VLOOKUP(D20,Codigo!$B$4:$C$67,2,FALSE))=D20,"",VLOOKUP(D20,(Codigo!$B$2:$D$67),3,FALSE))</f>
        <v/>
      </c>
      <c r="D20" s="78"/>
      <c r="E20" s="79"/>
      <c r="F20" s="292"/>
      <c r="G20" s="44"/>
      <c r="H20" s="303"/>
      <c r="J20" s="312" t="str">
        <f t="shared" si="0"/>
        <v/>
      </c>
      <c r="K20" s="313" t="str">
        <f t="shared" si="1"/>
        <v/>
      </c>
      <c r="L20" s="313" t="str">
        <f t="shared" si="2"/>
        <v/>
      </c>
    </row>
    <row r="21" spans="2:12">
      <c r="B21" s="104" t="str">
        <f>IF(IF(ISERROR(VLOOKUP(D21,Codigo!$B$4:$C$67,2,FALSE)),"",VLOOKUP(D21,Codigo!$B$4:$C$67,2,FALSE))=D21,"",VLOOKUP(D21,(Codigo!$B$4:$C$67),2,FALSE))</f>
        <v/>
      </c>
      <c r="C21" s="104" t="str">
        <f>IF(IF(ISERROR(VLOOKUP(D21,Codigo!$B$4:$C$67,2,FALSE)),"",VLOOKUP(D21,Codigo!$B$4:$C$67,2,FALSE))=D21,"",VLOOKUP(D21,(Codigo!$B$2:$D$67),3,FALSE))</f>
        <v/>
      </c>
      <c r="D21" s="78"/>
      <c r="E21" s="79"/>
      <c r="F21" s="292"/>
      <c r="G21" s="44"/>
      <c r="H21" s="303"/>
      <c r="J21" s="312" t="str">
        <f t="shared" si="0"/>
        <v/>
      </c>
      <c r="K21" s="313" t="str">
        <f t="shared" si="1"/>
        <v/>
      </c>
      <c r="L21" s="313" t="str">
        <f t="shared" si="2"/>
        <v/>
      </c>
    </row>
    <row r="22" spans="2:12">
      <c r="B22" s="104" t="str">
        <f>IF(IF(ISERROR(VLOOKUP(D22,Codigo!$B$4:$C$67,2,FALSE)),"",VLOOKUP(D22,Codigo!$B$4:$C$67,2,FALSE))=D22,"",VLOOKUP(D22,(Codigo!$B$4:$C$67),2,FALSE))</f>
        <v/>
      </c>
      <c r="C22" s="104" t="str">
        <f>IF(IF(ISERROR(VLOOKUP(D22,Codigo!$B$4:$C$67,2,FALSE)),"",VLOOKUP(D22,Codigo!$B$4:$C$67,2,FALSE))=D22,"",VLOOKUP(D22,(Codigo!$B$2:$D$67),3,FALSE))</f>
        <v/>
      </c>
      <c r="D22" s="78"/>
      <c r="E22" s="79"/>
      <c r="F22" s="292"/>
      <c r="G22" s="44"/>
      <c r="H22" s="303"/>
      <c r="J22" s="312" t="str">
        <f t="shared" si="0"/>
        <v/>
      </c>
      <c r="K22" s="313" t="str">
        <f t="shared" si="1"/>
        <v/>
      </c>
      <c r="L22" s="313" t="str">
        <f t="shared" si="2"/>
        <v/>
      </c>
    </row>
    <row r="23" spans="2:12">
      <c r="B23" s="104" t="str">
        <f>IF(IF(ISERROR(VLOOKUP(D23,Codigo!$B$4:$C$67,2,FALSE)),"",VLOOKUP(D23,Codigo!$B$4:$C$67,2,FALSE))=D23,"",VLOOKUP(D23,(Codigo!$B$4:$C$67),2,FALSE))</f>
        <v/>
      </c>
      <c r="C23" s="104" t="str">
        <f>IF(IF(ISERROR(VLOOKUP(D23,Codigo!$B$4:$C$67,2,FALSE)),"",VLOOKUP(D23,Codigo!$B$4:$C$67,2,FALSE))=D23,"",VLOOKUP(D23,(Codigo!$B$2:$D$67),3,FALSE))</f>
        <v/>
      </c>
      <c r="D23" s="78"/>
      <c r="E23" s="79"/>
      <c r="F23" s="292"/>
      <c r="G23" s="44"/>
      <c r="H23" s="303"/>
      <c r="J23" s="312" t="str">
        <f t="shared" si="0"/>
        <v/>
      </c>
      <c r="K23" s="313" t="str">
        <f t="shared" si="1"/>
        <v/>
      </c>
      <c r="L23" s="313" t="str">
        <f t="shared" si="2"/>
        <v/>
      </c>
    </row>
    <row r="24" spans="2:12">
      <c r="B24" s="104" t="str">
        <f>IF(IF(ISERROR(VLOOKUP(D24,Codigo!$B$4:$C$67,2,FALSE)),"",VLOOKUP(D24,Codigo!$B$4:$C$67,2,FALSE))=D24,"",VLOOKUP(D24,(Codigo!$B$4:$C$67),2,FALSE))</f>
        <v/>
      </c>
      <c r="C24" s="104" t="str">
        <f>IF(IF(ISERROR(VLOOKUP(D24,Codigo!$B$4:$C$67,2,FALSE)),"",VLOOKUP(D24,Codigo!$B$4:$C$67,2,FALSE))=D24,"",VLOOKUP(D24,(Codigo!$B$2:$D$67),3,FALSE))</f>
        <v/>
      </c>
      <c r="D24" s="78"/>
      <c r="E24" s="79"/>
      <c r="F24" s="292"/>
      <c r="G24" s="44"/>
      <c r="H24" s="303"/>
      <c r="J24" s="312" t="str">
        <f t="shared" si="0"/>
        <v/>
      </c>
      <c r="K24" s="313" t="str">
        <f t="shared" si="1"/>
        <v/>
      </c>
      <c r="L24" s="313" t="str">
        <f t="shared" si="2"/>
        <v/>
      </c>
    </row>
    <row r="25" spans="2:12">
      <c r="B25" s="104" t="str">
        <f>IF(IF(ISERROR(VLOOKUP(D25,Codigo!$B$4:$C$67,2,FALSE)),"",VLOOKUP(D25,Codigo!$B$4:$C$67,2,FALSE))=D25,"",VLOOKUP(D25,(Codigo!$B$4:$C$67),2,FALSE))</f>
        <v/>
      </c>
      <c r="C25" s="104" t="str">
        <f>IF(IF(ISERROR(VLOOKUP(D25,Codigo!$B$4:$C$67,2,FALSE)),"",VLOOKUP(D25,Codigo!$B$4:$C$67,2,FALSE))=D25,"",VLOOKUP(D25,(Codigo!$B$2:$D$67),3,FALSE))</f>
        <v/>
      </c>
      <c r="D25" s="78"/>
      <c r="E25" s="79"/>
      <c r="F25" s="292"/>
      <c r="G25" s="44"/>
      <c r="H25" s="303"/>
      <c r="J25" s="312" t="str">
        <f t="shared" si="0"/>
        <v/>
      </c>
      <c r="K25" s="313" t="str">
        <f t="shared" si="1"/>
        <v/>
      </c>
      <c r="L25" s="313" t="str">
        <f t="shared" si="2"/>
        <v/>
      </c>
    </row>
    <row r="26" spans="2:12">
      <c r="B26" s="104" t="str">
        <f>IF(IF(ISERROR(VLOOKUP(D26,Codigo!$B$4:$C$67,2,FALSE)),"",VLOOKUP(D26,Codigo!$B$4:$C$67,2,FALSE))=D26,"",VLOOKUP(D26,(Codigo!$B$4:$C$67),2,FALSE))</f>
        <v/>
      </c>
      <c r="C26" s="104" t="str">
        <f>IF(IF(ISERROR(VLOOKUP(D26,Codigo!$B$4:$C$67,2,FALSE)),"",VLOOKUP(D26,Codigo!$B$4:$C$67,2,FALSE))=D26,"",VLOOKUP(D26,(Codigo!$B$2:$D$67),3,FALSE))</f>
        <v/>
      </c>
      <c r="D26" s="78"/>
      <c r="E26" s="79"/>
      <c r="F26" s="292"/>
      <c r="G26" s="44"/>
      <c r="H26" s="303"/>
      <c r="J26" s="312" t="str">
        <f t="shared" si="0"/>
        <v/>
      </c>
      <c r="K26" s="313" t="str">
        <f t="shared" si="1"/>
        <v/>
      </c>
      <c r="L26" s="313" t="str">
        <f t="shared" si="2"/>
        <v/>
      </c>
    </row>
    <row r="27" spans="2:12">
      <c r="B27" s="104" t="str">
        <f>IF(IF(ISERROR(VLOOKUP(D27,Codigo!$B$4:$C$67,2,FALSE)),"",VLOOKUP(D27,Codigo!$B$4:$C$67,2,FALSE))=D27,"",VLOOKUP(D27,(Codigo!$B$4:$C$67),2,FALSE))</f>
        <v/>
      </c>
      <c r="C27" s="104" t="str">
        <f>IF(IF(ISERROR(VLOOKUP(D27,Codigo!$B$4:$C$67,2,FALSE)),"",VLOOKUP(D27,Codigo!$B$4:$C$67,2,FALSE))=D27,"",VLOOKUP(D27,(Codigo!$B$2:$D$67),3,FALSE))</f>
        <v/>
      </c>
      <c r="D27" s="78"/>
      <c r="E27" s="79"/>
      <c r="F27" s="292"/>
      <c r="G27" s="44"/>
      <c r="H27" s="303"/>
      <c r="J27" s="312" t="str">
        <f t="shared" si="0"/>
        <v/>
      </c>
      <c r="K27" s="313" t="str">
        <f t="shared" si="1"/>
        <v/>
      </c>
      <c r="L27" s="313" t="str">
        <f t="shared" si="2"/>
        <v/>
      </c>
    </row>
    <row r="28" spans="2:12">
      <c r="B28" s="104" t="str">
        <f>IF(IF(ISERROR(VLOOKUP(D28,Codigo!$B$4:$C$67,2,FALSE)),"",VLOOKUP(D28,Codigo!$B$4:$C$67,2,FALSE))=D28,"",VLOOKUP(D28,(Codigo!$B$4:$C$67),2,FALSE))</f>
        <v/>
      </c>
      <c r="C28" s="104" t="str">
        <f>IF(IF(ISERROR(VLOOKUP(D28,Codigo!$B$4:$C$67,2,FALSE)),"",VLOOKUP(D28,Codigo!$B$4:$C$67,2,FALSE))=D28,"",VLOOKUP(D28,(Codigo!$B$2:$D$67),3,FALSE))</f>
        <v/>
      </c>
      <c r="D28" s="78"/>
      <c r="E28" s="79"/>
      <c r="F28" s="292"/>
      <c r="G28" s="44"/>
      <c r="H28" s="303"/>
      <c r="J28" s="312" t="str">
        <f t="shared" si="0"/>
        <v/>
      </c>
      <c r="K28" s="313" t="str">
        <f t="shared" si="1"/>
        <v/>
      </c>
      <c r="L28" s="313" t="str">
        <f t="shared" si="2"/>
        <v/>
      </c>
    </row>
    <row r="29" spans="2:12">
      <c r="B29" s="104" t="str">
        <f>IF(IF(ISERROR(VLOOKUP(D29,Codigo!$B$4:$C$67,2,FALSE)),"",VLOOKUP(D29,Codigo!$B$4:$C$67,2,FALSE))=D29,"",VLOOKUP(D29,(Codigo!$B$4:$C$67),2,FALSE))</f>
        <v/>
      </c>
      <c r="C29" s="104" t="str">
        <f>IF(IF(ISERROR(VLOOKUP(D29,Codigo!$B$4:$C$67,2,FALSE)),"",VLOOKUP(D29,Codigo!$B$4:$C$67,2,FALSE))=D29,"",VLOOKUP(D29,(Codigo!$B$2:$D$67),3,FALSE))</f>
        <v/>
      </c>
      <c r="D29" s="78"/>
      <c r="E29" s="79"/>
      <c r="F29" s="292"/>
      <c r="G29" s="44"/>
      <c r="H29" s="303"/>
      <c r="J29" s="312" t="str">
        <f t="shared" si="0"/>
        <v/>
      </c>
      <c r="K29" s="313" t="str">
        <f t="shared" si="1"/>
        <v/>
      </c>
      <c r="L29" s="313" t="str">
        <f t="shared" si="2"/>
        <v/>
      </c>
    </row>
    <row r="30" spans="2:12">
      <c r="B30" s="104" t="str">
        <f>IF(IF(ISERROR(VLOOKUP(D30,Codigo!$B$4:$C$67,2,FALSE)),"",VLOOKUP(D30,Codigo!$B$4:$C$67,2,FALSE))=D30,"",VLOOKUP(D30,(Codigo!$B$4:$C$67),2,FALSE))</f>
        <v/>
      </c>
      <c r="C30" s="104" t="str">
        <f>IF(IF(ISERROR(VLOOKUP(D30,Codigo!$B$4:$C$67,2,FALSE)),"",VLOOKUP(D30,Codigo!$B$4:$C$67,2,FALSE))=D30,"",VLOOKUP(D30,(Codigo!$B$2:$D$67),3,FALSE))</f>
        <v/>
      </c>
      <c r="D30" s="78"/>
      <c r="E30" s="80"/>
      <c r="F30" s="292"/>
      <c r="G30" s="44"/>
      <c r="H30" s="303"/>
      <c r="J30" s="312" t="str">
        <f t="shared" si="0"/>
        <v/>
      </c>
      <c r="K30" s="313" t="str">
        <f t="shared" si="1"/>
        <v/>
      </c>
      <c r="L30" s="313" t="str">
        <f t="shared" si="2"/>
        <v/>
      </c>
    </row>
    <row r="31" spans="2:12">
      <c r="B31" s="104" t="str">
        <f>IF(IF(ISERROR(VLOOKUP(D31,Codigo!$B$4:$C$67,2,FALSE)),"",VLOOKUP(D31,Codigo!$B$4:$C$67,2,FALSE))=D31,"",VLOOKUP(D31,(Codigo!$B$4:$C$67),2,FALSE))</f>
        <v/>
      </c>
      <c r="C31" s="104" t="str">
        <f>IF(IF(ISERROR(VLOOKUP(D31,Codigo!$B$4:$C$67,2,FALSE)),"",VLOOKUP(D31,Codigo!$B$4:$C$67,2,FALSE))=D31,"",VLOOKUP(D31,(Codigo!$B$2:$D$67),3,FALSE))</f>
        <v/>
      </c>
      <c r="D31" s="78"/>
      <c r="E31" s="79"/>
      <c r="F31" s="292"/>
      <c r="G31" s="44"/>
      <c r="H31" s="303"/>
      <c r="J31" s="312" t="str">
        <f t="shared" si="0"/>
        <v/>
      </c>
      <c r="K31" s="313" t="str">
        <f t="shared" si="1"/>
        <v/>
      </c>
      <c r="L31" s="313" t="str">
        <f t="shared" si="2"/>
        <v/>
      </c>
    </row>
    <row r="32" spans="2:12">
      <c r="B32" s="104" t="str">
        <f>IF(IF(ISERROR(VLOOKUP(D32,Codigo!$B$4:$C$67,2,FALSE)),"",VLOOKUP(D32,Codigo!$B$4:$C$67,2,FALSE))=D32,"",VLOOKUP(D32,(Codigo!$B$4:$C$67),2,FALSE))</f>
        <v/>
      </c>
      <c r="C32" s="104" t="str">
        <f>IF(IF(ISERROR(VLOOKUP(D32,Codigo!$B$4:$C$67,2,FALSE)),"",VLOOKUP(D32,Codigo!$B$4:$C$67,2,FALSE))=D32,"",VLOOKUP(D32,(Codigo!$B$2:$D$67),3,FALSE))</f>
        <v/>
      </c>
      <c r="D32" s="78"/>
      <c r="E32" s="79"/>
      <c r="F32" s="292"/>
      <c r="G32" s="44"/>
      <c r="H32" s="303"/>
      <c r="J32" s="312" t="str">
        <f t="shared" si="0"/>
        <v/>
      </c>
      <c r="K32" s="313" t="str">
        <f t="shared" si="1"/>
        <v/>
      </c>
      <c r="L32" s="313" t="str">
        <f t="shared" si="2"/>
        <v/>
      </c>
    </row>
    <row r="33" spans="2:12">
      <c r="B33" s="104" t="str">
        <f>IF(IF(ISERROR(VLOOKUP(D33,Codigo!$B$4:$C$67,2,FALSE)),"",VLOOKUP(D33,Codigo!$B$4:$C$67,2,FALSE))=D33,"",VLOOKUP(D33,(Codigo!$B$4:$C$67),2,FALSE))</f>
        <v/>
      </c>
      <c r="C33" s="104" t="str">
        <f>IF(IF(ISERROR(VLOOKUP(D33,Codigo!$B$4:$C$67,2,FALSE)),"",VLOOKUP(D33,Codigo!$B$4:$C$67,2,FALSE))=D33,"",VLOOKUP(D33,(Codigo!$B$2:$D$67),3,FALSE))</f>
        <v/>
      </c>
      <c r="D33" s="78"/>
      <c r="E33" s="79"/>
      <c r="F33" s="292"/>
      <c r="G33" s="44"/>
      <c r="H33" s="303"/>
      <c r="J33" s="312" t="str">
        <f t="shared" si="0"/>
        <v/>
      </c>
      <c r="K33" s="313" t="str">
        <f t="shared" si="1"/>
        <v/>
      </c>
      <c r="L33" s="313" t="str">
        <f t="shared" si="2"/>
        <v/>
      </c>
    </row>
    <row r="34" spans="2:12">
      <c r="B34" s="104" t="str">
        <f>IF(IF(ISERROR(VLOOKUP(D34,Codigo!$B$4:$C$67,2,FALSE)),"",VLOOKUP(D34,Codigo!$B$4:$C$67,2,FALSE))=D34,"",VLOOKUP(D34,(Codigo!$B$4:$C$67),2,FALSE))</f>
        <v/>
      </c>
      <c r="C34" s="104" t="str">
        <f>IF(IF(ISERROR(VLOOKUP(D34,Codigo!$B$4:$C$67,2,FALSE)),"",VLOOKUP(D34,Codigo!$B$4:$C$67,2,FALSE))=D34,"",VLOOKUP(D34,(Codigo!$B$2:$D$67),3,FALSE))</f>
        <v/>
      </c>
      <c r="D34" s="78"/>
      <c r="E34" s="79"/>
      <c r="F34" s="292"/>
      <c r="G34" s="44"/>
      <c r="H34" s="303"/>
      <c r="J34" s="312" t="str">
        <f t="shared" si="0"/>
        <v/>
      </c>
      <c r="K34" s="313" t="str">
        <f t="shared" si="1"/>
        <v/>
      </c>
      <c r="L34" s="313" t="str">
        <f t="shared" si="2"/>
        <v/>
      </c>
    </row>
    <row r="35" spans="2:12">
      <c r="B35" s="104" t="str">
        <f>IF(IF(ISERROR(VLOOKUP(D35,Codigo!$B$4:$C$67,2,FALSE)),"",VLOOKUP(D35,Codigo!$B$4:$C$67,2,FALSE))=D35,"",VLOOKUP(D35,(Codigo!$B$4:$C$67),2,FALSE))</f>
        <v/>
      </c>
      <c r="C35" s="104" t="str">
        <f>IF(IF(ISERROR(VLOOKUP(D35,Codigo!$B$4:$C$67,2,FALSE)),"",VLOOKUP(D35,Codigo!$B$4:$C$67,2,FALSE))=D35,"",VLOOKUP(D35,(Codigo!$B$2:$D$67),3,FALSE))</f>
        <v/>
      </c>
      <c r="D35" s="78"/>
      <c r="E35" s="79"/>
      <c r="F35" s="292"/>
      <c r="G35" s="44"/>
      <c r="H35" s="303"/>
      <c r="J35" s="312" t="str">
        <f t="shared" si="0"/>
        <v/>
      </c>
      <c r="K35" s="313" t="str">
        <f t="shared" si="1"/>
        <v/>
      </c>
      <c r="L35" s="313" t="str">
        <f t="shared" si="2"/>
        <v/>
      </c>
    </row>
    <row r="36" spans="2:12">
      <c r="B36" s="104" t="str">
        <f>IF(IF(ISERROR(VLOOKUP(D36,Codigo!$B$4:$C$67,2,FALSE)),"",VLOOKUP(D36,Codigo!$B$4:$C$67,2,FALSE))=D36,"",VLOOKUP(D36,(Codigo!$B$4:$C$67),2,FALSE))</f>
        <v/>
      </c>
      <c r="C36" s="104" t="str">
        <f>IF(IF(ISERROR(VLOOKUP(D36,Codigo!$B$4:$C$67,2,FALSE)),"",VLOOKUP(D36,Codigo!$B$4:$C$67,2,FALSE))=D36,"",VLOOKUP(D36,(Codigo!$B$2:$D$67),3,FALSE))</f>
        <v/>
      </c>
      <c r="D36" s="78"/>
      <c r="E36" s="79"/>
      <c r="F36" s="292"/>
      <c r="G36" s="44"/>
      <c r="H36" s="303"/>
      <c r="J36" s="312" t="str">
        <f t="shared" si="0"/>
        <v/>
      </c>
      <c r="K36" s="313" t="str">
        <f t="shared" si="1"/>
        <v/>
      </c>
      <c r="L36" s="313" t="str">
        <f t="shared" si="2"/>
        <v/>
      </c>
    </row>
    <row r="37" spans="2:12">
      <c r="B37" s="104" t="str">
        <f>IF(IF(ISERROR(VLOOKUP(D37,Codigo!$B$4:$C$67,2,FALSE)),"",VLOOKUP(D37,Codigo!$B$4:$C$67,2,FALSE))=D37,"",VLOOKUP(D37,(Codigo!$B$4:$C$67),2,FALSE))</f>
        <v/>
      </c>
      <c r="C37" s="104" t="str">
        <f>IF(IF(ISERROR(VLOOKUP(D37,Codigo!$B$4:$C$67,2,FALSE)),"",VLOOKUP(D37,Codigo!$B$4:$C$67,2,FALSE))=D37,"",VLOOKUP(D37,(Codigo!$B$2:$D$67),3,FALSE))</f>
        <v/>
      </c>
      <c r="D37" s="78"/>
      <c r="E37" s="79"/>
      <c r="F37" s="292"/>
      <c r="G37" s="44"/>
      <c r="H37" s="303"/>
      <c r="J37" s="312" t="str">
        <f t="shared" si="0"/>
        <v/>
      </c>
      <c r="K37" s="313" t="str">
        <f t="shared" si="1"/>
        <v/>
      </c>
      <c r="L37" s="313" t="str">
        <f t="shared" si="2"/>
        <v/>
      </c>
    </row>
    <row r="38" spans="2:12">
      <c r="B38" s="104" t="str">
        <f>IF(IF(ISERROR(VLOOKUP(D38,Codigo!$B$4:$C$67,2,FALSE)),"",VLOOKUP(D38,Codigo!$B$4:$C$67,2,FALSE))=D38,"",VLOOKUP(D38,(Codigo!$B$4:$C$67),2,FALSE))</f>
        <v/>
      </c>
      <c r="C38" s="104" t="str">
        <f>IF(IF(ISERROR(VLOOKUP(D38,Codigo!$B$4:$C$67,2,FALSE)),"",VLOOKUP(D38,Codigo!$B$4:$C$67,2,FALSE))=D38,"",VLOOKUP(D38,(Codigo!$B$2:$D$67),3,FALSE))</f>
        <v/>
      </c>
      <c r="D38" s="78"/>
      <c r="E38" s="79"/>
      <c r="F38" s="292"/>
      <c r="G38" s="44"/>
      <c r="H38" s="293"/>
      <c r="J38" s="312" t="str">
        <f t="shared" si="0"/>
        <v/>
      </c>
      <c r="K38" s="313" t="str">
        <f t="shared" si="1"/>
        <v/>
      </c>
      <c r="L38" s="313" t="str">
        <f t="shared" si="2"/>
        <v/>
      </c>
    </row>
    <row r="39" spans="2:12">
      <c r="B39" s="104" t="str">
        <f>IF(IF(ISERROR(VLOOKUP(D39,Codigo!$B$4:$C$67,2,FALSE)),"",VLOOKUP(D39,Codigo!$B$4:$C$67,2,FALSE))=D39,"",VLOOKUP(D39,(Codigo!$B$4:$C$67),2,FALSE))</f>
        <v/>
      </c>
      <c r="C39" s="104" t="str">
        <f>IF(IF(ISERROR(VLOOKUP(D39,Codigo!$B$4:$C$67,2,FALSE)),"",VLOOKUP(D39,Codigo!$B$4:$C$67,2,FALSE))=D39,"",VLOOKUP(D39,(Codigo!$B$2:$D$67),3,FALSE))</f>
        <v/>
      </c>
      <c r="D39" s="78"/>
      <c r="E39" s="79"/>
      <c r="F39" s="292"/>
      <c r="G39" s="44"/>
      <c r="H39" s="293"/>
      <c r="J39" s="312" t="str">
        <f t="shared" si="0"/>
        <v/>
      </c>
      <c r="K39" s="313" t="str">
        <f t="shared" si="1"/>
        <v/>
      </c>
      <c r="L39" s="313" t="str">
        <f t="shared" si="2"/>
        <v/>
      </c>
    </row>
    <row r="40" spans="2:12">
      <c r="B40" s="104" t="str">
        <f>IF(IF(ISERROR(VLOOKUP(D40,Codigo!$B$4:$C$67,2,FALSE)),"",VLOOKUP(D40,Codigo!$B$4:$C$67,2,FALSE))=D40,"",VLOOKUP(D40,(Codigo!$B$4:$C$67),2,FALSE))</f>
        <v/>
      </c>
      <c r="C40" s="104" t="str">
        <f>IF(IF(ISERROR(VLOOKUP(D40,Codigo!$B$4:$C$67,2,FALSE)),"",VLOOKUP(D40,Codigo!$B$4:$C$67,2,FALSE))=D40,"",VLOOKUP(D40,(Codigo!$B$2:$D$67),3,FALSE))</f>
        <v/>
      </c>
      <c r="D40" s="78"/>
      <c r="E40" s="79"/>
      <c r="F40" s="292"/>
      <c r="G40" s="44"/>
      <c r="H40" s="293"/>
      <c r="J40" s="312" t="str">
        <f t="shared" si="0"/>
        <v/>
      </c>
      <c r="K40" s="313" t="str">
        <f t="shared" si="1"/>
        <v/>
      </c>
      <c r="L40" s="313" t="str">
        <f t="shared" si="2"/>
        <v/>
      </c>
    </row>
    <row r="41" spans="2:12">
      <c r="B41" s="104" t="str">
        <f>IF(IF(ISERROR(VLOOKUP(D41,Codigo!$B$4:$C$67,2,FALSE)),"",VLOOKUP(D41,Codigo!$B$4:$C$67,2,FALSE))=D41,"",VLOOKUP(D41,(Codigo!$B$4:$C$67),2,FALSE))</f>
        <v/>
      </c>
      <c r="C41" s="104" t="str">
        <f>IF(IF(ISERROR(VLOOKUP(D41,Codigo!$B$4:$C$67,2,FALSE)),"",VLOOKUP(D41,Codigo!$B$4:$C$67,2,FALSE))=D41,"",VLOOKUP(D41,(Codigo!$B$2:$D$67),3,FALSE))</f>
        <v/>
      </c>
      <c r="D41" s="78"/>
      <c r="E41" s="79"/>
      <c r="F41" s="292"/>
      <c r="G41" s="44"/>
      <c r="H41" s="293"/>
      <c r="J41" s="312" t="str">
        <f t="shared" si="0"/>
        <v/>
      </c>
      <c r="K41" s="313" t="str">
        <f t="shared" si="1"/>
        <v/>
      </c>
      <c r="L41" s="313" t="str">
        <f t="shared" si="2"/>
        <v/>
      </c>
    </row>
    <row r="42" spans="2:12">
      <c r="B42" s="104" t="str">
        <f>IF(IF(ISERROR(VLOOKUP(D42,Codigo!$B$4:$C$67,2,FALSE)),"",VLOOKUP(D42,Codigo!$B$4:$C$67,2,FALSE))=D42,"",VLOOKUP(D42,(Codigo!$B$4:$C$67),2,FALSE))</f>
        <v/>
      </c>
      <c r="C42" s="104" t="str">
        <f>IF(IF(ISERROR(VLOOKUP(D42,Codigo!$B$4:$C$67,2,FALSE)),"",VLOOKUP(D42,Codigo!$B$4:$C$67,2,FALSE))=D42,"",VLOOKUP(D42,(Codigo!$B$2:$D$67),3,FALSE))</f>
        <v/>
      </c>
      <c r="D42" s="78"/>
      <c r="E42" s="79"/>
      <c r="F42" s="292"/>
      <c r="G42" s="44"/>
      <c r="H42" s="293"/>
      <c r="J42" s="312" t="str">
        <f t="shared" si="0"/>
        <v/>
      </c>
      <c r="K42" s="313" t="str">
        <f t="shared" si="1"/>
        <v/>
      </c>
      <c r="L42" s="313" t="str">
        <f t="shared" si="2"/>
        <v/>
      </c>
    </row>
    <row r="43" spans="2:12">
      <c r="B43" s="104" t="str">
        <f>IF(IF(ISERROR(VLOOKUP(D43,Codigo!$B$4:$C$67,2,FALSE)),"",VLOOKUP(D43,Codigo!$B$4:$C$67,2,FALSE))=D43,"",VLOOKUP(D43,(Codigo!$B$4:$C$67),2,FALSE))</f>
        <v/>
      </c>
      <c r="C43" s="104" t="str">
        <f>IF(IF(ISERROR(VLOOKUP(D43,Codigo!$B$4:$C$67,2,FALSE)),"",VLOOKUP(D43,Codigo!$B$4:$C$67,2,FALSE))=D43,"",VLOOKUP(D43,(Codigo!$B$2:$D$67),3,FALSE))</f>
        <v/>
      </c>
      <c r="D43" s="78"/>
      <c r="E43" s="79"/>
      <c r="F43" s="292"/>
      <c r="G43" s="44"/>
      <c r="H43" s="293"/>
      <c r="J43" s="312" t="str">
        <f t="shared" si="0"/>
        <v/>
      </c>
      <c r="K43" s="313" t="str">
        <f t="shared" si="1"/>
        <v/>
      </c>
      <c r="L43" s="313" t="str">
        <f t="shared" si="2"/>
        <v/>
      </c>
    </row>
    <row r="44" spans="2:12">
      <c r="B44" s="104" t="str">
        <f>IF(IF(ISERROR(VLOOKUP(D44,Codigo!$B$4:$C$67,2,FALSE)),"",VLOOKUP(D44,Codigo!$B$4:$C$67,2,FALSE))=D44,"",VLOOKUP(D44,(Codigo!$B$4:$C$67),2,FALSE))</f>
        <v/>
      </c>
      <c r="C44" s="104" t="str">
        <f>IF(IF(ISERROR(VLOOKUP(D44,Codigo!$B$4:$C$67,2,FALSE)),"",VLOOKUP(D44,Codigo!$B$4:$C$67,2,FALSE))=D44,"",VLOOKUP(D44,(Codigo!$B$2:$D$67),3,FALSE))</f>
        <v/>
      </c>
      <c r="D44" s="78"/>
      <c r="E44" s="79"/>
      <c r="F44" s="292"/>
      <c r="G44" s="44"/>
      <c r="H44" s="293"/>
      <c r="J44" s="312" t="str">
        <f t="shared" si="0"/>
        <v/>
      </c>
      <c r="K44" s="313" t="str">
        <f t="shared" si="1"/>
        <v/>
      </c>
      <c r="L44" s="313" t="str">
        <f t="shared" si="2"/>
        <v/>
      </c>
    </row>
    <row r="45" spans="2:12">
      <c r="B45" s="104" t="str">
        <f>IF(IF(ISERROR(VLOOKUP(D45,Codigo!$B$4:$C$67,2,FALSE)),"",VLOOKUP(D45,Codigo!$B$4:$C$67,2,FALSE))=D45,"",VLOOKUP(D45,(Codigo!$B$4:$C$67),2,FALSE))</f>
        <v/>
      </c>
      <c r="C45" s="104" t="str">
        <f>IF(IF(ISERROR(VLOOKUP(D45,Codigo!$B$4:$C$67,2,FALSE)),"",VLOOKUP(D45,Codigo!$B$4:$C$67,2,FALSE))=D45,"",VLOOKUP(D45,(Codigo!$B$2:$D$67),3,FALSE))</f>
        <v/>
      </c>
      <c r="D45" s="78"/>
      <c r="E45" s="79"/>
      <c r="F45" s="292"/>
      <c r="G45" s="44"/>
      <c r="H45" s="293"/>
      <c r="J45" s="312" t="str">
        <f t="shared" si="0"/>
        <v/>
      </c>
      <c r="K45" s="313" t="str">
        <f t="shared" si="1"/>
        <v/>
      </c>
      <c r="L45" s="313" t="str">
        <f t="shared" si="2"/>
        <v/>
      </c>
    </row>
    <row r="46" spans="2:12">
      <c r="B46" s="104" t="str">
        <f>IF(IF(ISERROR(VLOOKUP(D46,Codigo!$B$4:$C$67,2,FALSE)),"",VLOOKUP(D46,Codigo!$B$4:$C$67,2,FALSE))=D46,"",VLOOKUP(D46,(Codigo!$B$4:$C$67),2,FALSE))</f>
        <v/>
      </c>
      <c r="C46" s="104" t="str">
        <f>IF(IF(ISERROR(VLOOKUP(D46,Codigo!$B$4:$C$67,2,FALSE)),"",VLOOKUP(D46,Codigo!$B$4:$C$67,2,FALSE))=D46,"",VLOOKUP(D46,(Codigo!$B$2:$D$67),3,FALSE))</f>
        <v/>
      </c>
      <c r="D46" s="78"/>
      <c r="E46" s="79"/>
      <c r="F46" s="292"/>
      <c r="G46" s="44"/>
      <c r="H46" s="293"/>
      <c r="J46" s="312" t="str">
        <f t="shared" si="0"/>
        <v/>
      </c>
      <c r="K46" s="313" t="str">
        <f t="shared" si="1"/>
        <v/>
      </c>
      <c r="L46" s="313" t="str">
        <f t="shared" si="2"/>
        <v/>
      </c>
    </row>
    <row r="47" spans="2:12">
      <c r="B47" s="104" t="str">
        <f>IF(IF(ISERROR(VLOOKUP(D47,Codigo!$B$4:$C$67,2,FALSE)),"",VLOOKUP(D47,Codigo!$B$4:$C$67,2,FALSE))=D47,"",VLOOKUP(D47,(Codigo!$B$4:$C$67),2,FALSE))</f>
        <v/>
      </c>
      <c r="C47" s="104" t="str">
        <f>IF(IF(ISERROR(VLOOKUP(D47,Codigo!$B$4:$C$67,2,FALSE)),"",VLOOKUP(D47,Codigo!$B$4:$C$67,2,FALSE))=D47,"",VLOOKUP(D47,(Codigo!$B$2:$D$67),3,FALSE))</f>
        <v/>
      </c>
      <c r="D47" s="78"/>
      <c r="E47" s="79"/>
      <c r="F47" s="292"/>
      <c r="G47" s="44"/>
      <c r="H47" s="293"/>
      <c r="J47" s="312" t="str">
        <f t="shared" si="0"/>
        <v/>
      </c>
      <c r="K47" s="313" t="str">
        <f t="shared" si="1"/>
        <v/>
      </c>
      <c r="L47" s="313" t="str">
        <f t="shared" si="2"/>
        <v/>
      </c>
    </row>
    <row r="48" spans="2:12">
      <c r="B48" s="104" t="str">
        <f>IF(IF(ISERROR(VLOOKUP(D48,Codigo!$B$4:$C$67,2,FALSE)),"",VLOOKUP(D48,Codigo!$B$4:$C$67,2,FALSE))=D48,"",VLOOKUP(D48,(Codigo!$B$4:$C$67),2,FALSE))</f>
        <v/>
      </c>
      <c r="C48" s="104" t="str">
        <f>IF(IF(ISERROR(VLOOKUP(D48,Codigo!$B$4:$C$67,2,FALSE)),"",VLOOKUP(D48,Codigo!$B$4:$C$67,2,FALSE))=D48,"",VLOOKUP(D48,(Codigo!$B$2:$D$67),3,FALSE))</f>
        <v/>
      </c>
      <c r="D48" s="78"/>
      <c r="E48" s="79"/>
      <c r="F48" s="292"/>
      <c r="G48" s="44"/>
      <c r="H48" s="293"/>
      <c r="J48" s="312" t="str">
        <f t="shared" si="0"/>
        <v/>
      </c>
      <c r="K48" s="313" t="str">
        <f t="shared" si="1"/>
        <v/>
      </c>
      <c r="L48" s="313" t="str">
        <f t="shared" si="2"/>
        <v/>
      </c>
    </row>
    <row r="49" spans="2:12">
      <c r="B49" s="104" t="str">
        <f>IF(IF(ISERROR(VLOOKUP(D49,Codigo!$B$4:$C$67,2,FALSE)),"",VLOOKUP(D49,Codigo!$B$4:$C$67,2,FALSE))=D49,"",VLOOKUP(D49,(Codigo!$B$4:$C$67),2,FALSE))</f>
        <v/>
      </c>
      <c r="C49" s="104" t="str">
        <f>IF(IF(ISERROR(VLOOKUP(D49,Codigo!$B$4:$C$67,2,FALSE)),"",VLOOKUP(D49,Codigo!$B$4:$C$67,2,FALSE))=D49,"",VLOOKUP(D49,(Codigo!$B$2:$D$67),3,FALSE))</f>
        <v/>
      </c>
      <c r="D49" s="78"/>
      <c r="E49" s="79"/>
      <c r="F49" s="292"/>
      <c r="G49" s="44"/>
      <c r="H49" s="293"/>
      <c r="J49" s="312" t="str">
        <f t="shared" si="0"/>
        <v/>
      </c>
      <c r="K49" s="313" t="str">
        <f t="shared" si="1"/>
        <v/>
      </c>
      <c r="L49" s="313" t="str">
        <f t="shared" si="2"/>
        <v/>
      </c>
    </row>
    <row r="50" spans="2:12">
      <c r="B50" s="104" t="str">
        <f>IF(IF(ISERROR(VLOOKUP(D50,Codigo!$B$4:$C$67,2,FALSE)),"",VLOOKUP(D50,Codigo!$B$4:$C$67,2,FALSE))=D50,"",VLOOKUP(D50,(Codigo!$B$4:$C$67),2,FALSE))</f>
        <v/>
      </c>
      <c r="C50" s="104" t="str">
        <f>IF(IF(ISERROR(VLOOKUP(D50,Codigo!$B$4:$C$67,2,FALSE)),"",VLOOKUP(D50,Codigo!$B$4:$C$67,2,FALSE))=D50,"",VLOOKUP(D50,(Codigo!$B$2:$D$67),3,FALSE))</f>
        <v/>
      </c>
      <c r="D50" s="78"/>
      <c r="E50" s="79"/>
      <c r="F50" s="292"/>
      <c r="G50" s="44"/>
      <c r="H50" s="293"/>
      <c r="J50" s="312" t="str">
        <f t="shared" si="0"/>
        <v/>
      </c>
      <c r="K50" s="313" t="str">
        <f t="shared" si="1"/>
        <v/>
      </c>
      <c r="L50" s="313" t="str">
        <f t="shared" si="2"/>
        <v/>
      </c>
    </row>
    <row r="51" spans="2:12">
      <c r="B51" s="104" t="str">
        <f>IF(IF(ISERROR(VLOOKUP(D51,Codigo!$B$4:$C$67,2,FALSE)),"",VLOOKUP(D51,Codigo!$B$4:$C$67,2,FALSE))=D51,"",VLOOKUP(D51,(Codigo!$B$4:$C$67),2,FALSE))</f>
        <v/>
      </c>
      <c r="C51" s="104" t="str">
        <f>IF(IF(ISERROR(VLOOKUP(D51,Codigo!$B$4:$C$67,2,FALSE)),"",VLOOKUP(D51,Codigo!$B$4:$C$67,2,FALSE))=D51,"",VLOOKUP(D51,(Codigo!$B$2:$D$67),3,FALSE))</f>
        <v/>
      </c>
      <c r="D51" s="78"/>
      <c r="E51" s="79"/>
      <c r="F51" s="292"/>
      <c r="G51" s="44"/>
      <c r="H51" s="293"/>
      <c r="J51" s="312" t="str">
        <f t="shared" si="0"/>
        <v/>
      </c>
      <c r="K51" s="313" t="str">
        <f t="shared" si="1"/>
        <v/>
      </c>
      <c r="L51" s="313" t="str">
        <f t="shared" si="2"/>
        <v/>
      </c>
    </row>
    <row r="52" spans="2:12">
      <c r="B52" s="104" t="str">
        <f>IF(IF(ISERROR(VLOOKUP(D52,Codigo!$B$4:$C$67,2,FALSE)),"",VLOOKUP(D52,Codigo!$B$4:$C$67,2,FALSE))=D52,"",VLOOKUP(D52,(Codigo!$B$4:$C$67),2,FALSE))</f>
        <v/>
      </c>
      <c r="C52" s="104" t="str">
        <f>IF(IF(ISERROR(VLOOKUP(D52,Codigo!$B$4:$C$67,2,FALSE)),"",VLOOKUP(D52,Codigo!$B$4:$C$67,2,FALSE))=D52,"",VLOOKUP(D52,(Codigo!$B$2:$D$67),3,FALSE))</f>
        <v/>
      </c>
      <c r="D52" s="78"/>
      <c r="E52" s="79"/>
      <c r="F52" s="292"/>
      <c r="G52" s="44"/>
      <c r="H52" s="293"/>
      <c r="J52" s="312" t="str">
        <f t="shared" si="0"/>
        <v/>
      </c>
      <c r="K52" s="313" t="str">
        <f t="shared" si="1"/>
        <v/>
      </c>
      <c r="L52" s="313" t="str">
        <f t="shared" si="2"/>
        <v/>
      </c>
    </row>
    <row r="53" spans="2:12">
      <c r="B53" s="104" t="str">
        <f>IF(IF(ISERROR(VLOOKUP(D53,Codigo!$B$4:$C$67,2,FALSE)),"",VLOOKUP(D53,Codigo!$B$4:$C$67,2,FALSE))=D53,"",VLOOKUP(D53,(Codigo!$B$4:$C$67),2,FALSE))</f>
        <v/>
      </c>
      <c r="C53" s="104" t="str">
        <f>IF(IF(ISERROR(VLOOKUP(D53,Codigo!$B$4:$C$67,2,FALSE)),"",VLOOKUP(D53,Codigo!$B$4:$C$67,2,FALSE))=D53,"",VLOOKUP(D53,(Codigo!$B$2:$D$67),3,FALSE))</f>
        <v/>
      </c>
      <c r="D53" s="78"/>
      <c r="E53" s="79"/>
      <c r="F53" s="292"/>
      <c r="G53" s="44"/>
      <c r="H53" s="293"/>
      <c r="J53" s="312" t="str">
        <f t="shared" si="0"/>
        <v/>
      </c>
      <c r="K53" s="313" t="str">
        <f t="shared" si="1"/>
        <v/>
      </c>
      <c r="L53" s="313" t="str">
        <f t="shared" si="2"/>
        <v/>
      </c>
    </row>
    <row r="54" spans="2:12">
      <c r="B54" s="104" t="str">
        <f>IF(IF(ISERROR(VLOOKUP(D54,Codigo!$B$4:$C$67,2,FALSE)),"",VLOOKUP(D54,Codigo!$B$4:$C$67,2,FALSE))=D54,"",VLOOKUP(D54,(Codigo!$B$4:$C$67),2,FALSE))</f>
        <v/>
      </c>
      <c r="C54" s="104" t="str">
        <f>IF(IF(ISERROR(VLOOKUP(D54,Codigo!$B$4:$C$67,2,FALSE)),"",VLOOKUP(D54,Codigo!$B$4:$C$67,2,FALSE))=D54,"",VLOOKUP(D54,(Codigo!$B$2:$D$67),3,FALSE))</f>
        <v/>
      </c>
      <c r="D54" s="78"/>
      <c r="E54" s="79"/>
      <c r="F54" s="292"/>
      <c r="G54" s="44"/>
      <c r="H54" s="293"/>
      <c r="J54" s="312" t="str">
        <f t="shared" si="0"/>
        <v/>
      </c>
      <c r="K54" s="313" t="str">
        <f t="shared" si="1"/>
        <v/>
      </c>
      <c r="L54" s="313" t="str">
        <f t="shared" si="2"/>
        <v/>
      </c>
    </row>
    <row r="55" spans="2:12">
      <c r="B55" s="104" t="str">
        <f>IF(IF(ISERROR(VLOOKUP(D55,Codigo!$B$4:$C$67,2,FALSE)),"",VLOOKUP(D55,Codigo!$B$4:$C$67,2,FALSE))=D55,"",VLOOKUP(D55,(Codigo!$B$4:$C$67),2,FALSE))</f>
        <v/>
      </c>
      <c r="C55" s="104" t="str">
        <f>IF(IF(ISERROR(VLOOKUP(D55,Codigo!$B$4:$C$67,2,FALSE)),"",VLOOKUP(D55,Codigo!$B$4:$C$67,2,FALSE))=D55,"",VLOOKUP(D55,(Codigo!$B$2:$D$67),3,FALSE))</f>
        <v/>
      </c>
      <c r="D55" s="78"/>
      <c r="E55" s="79"/>
      <c r="F55" s="292"/>
      <c r="G55" s="44"/>
      <c r="H55" s="293"/>
      <c r="J55" s="312" t="str">
        <f t="shared" si="0"/>
        <v/>
      </c>
      <c r="K55" s="313" t="str">
        <f t="shared" si="1"/>
        <v/>
      </c>
      <c r="L55" s="313" t="str">
        <f t="shared" si="2"/>
        <v/>
      </c>
    </row>
    <row r="56" spans="2:12">
      <c r="B56" s="104" t="str">
        <f>IF(IF(ISERROR(VLOOKUP(D56,Codigo!$B$4:$C$67,2,FALSE)),"",VLOOKUP(D56,Codigo!$B$4:$C$67,2,FALSE))=D56,"",VLOOKUP(D56,(Codigo!$B$4:$C$67),2,FALSE))</f>
        <v/>
      </c>
      <c r="C56" s="104" t="str">
        <f>IF(IF(ISERROR(VLOOKUP(D56,Codigo!$B$4:$C$67,2,FALSE)),"",VLOOKUP(D56,Codigo!$B$4:$C$67,2,FALSE))=D56,"",VLOOKUP(D56,(Codigo!$B$2:$D$67),3,FALSE))</f>
        <v/>
      </c>
      <c r="D56" s="78"/>
      <c r="E56" s="79"/>
      <c r="F56" s="292"/>
      <c r="G56" s="44"/>
      <c r="H56" s="293"/>
      <c r="J56" s="312" t="str">
        <f t="shared" si="0"/>
        <v/>
      </c>
      <c r="K56" s="313" t="str">
        <f t="shared" si="1"/>
        <v/>
      </c>
      <c r="L56" s="313" t="str">
        <f t="shared" si="2"/>
        <v/>
      </c>
    </row>
    <row r="57" spans="2:12">
      <c r="B57" s="104" t="str">
        <f>IF(IF(ISERROR(VLOOKUP(D57,Codigo!$B$4:$C$67,2,FALSE)),"",VLOOKUP(D57,Codigo!$B$4:$C$67,2,FALSE))=D57,"",VLOOKUP(D57,(Codigo!$B$4:$C$67),2,FALSE))</f>
        <v/>
      </c>
      <c r="C57" s="104" t="str">
        <f>IF(IF(ISERROR(VLOOKUP(D57,Codigo!$B$4:$C$67,2,FALSE)),"",VLOOKUP(D57,Codigo!$B$4:$C$67,2,FALSE))=D57,"",VLOOKUP(D57,(Codigo!$B$2:$D$67),3,FALSE))</f>
        <v/>
      </c>
      <c r="D57" s="78"/>
      <c r="E57" s="79"/>
      <c r="F57" s="292"/>
      <c r="G57" s="44"/>
      <c r="H57" s="293"/>
      <c r="J57" s="312" t="str">
        <f t="shared" si="0"/>
        <v/>
      </c>
      <c r="K57" s="313" t="str">
        <f t="shared" si="1"/>
        <v/>
      </c>
      <c r="L57" s="313" t="str">
        <f t="shared" si="2"/>
        <v/>
      </c>
    </row>
    <row r="58" spans="2:12">
      <c r="B58" s="104" t="str">
        <f>IF(IF(ISERROR(VLOOKUP(D58,Codigo!$B$4:$C$67,2,FALSE)),"",VLOOKUP(D58,Codigo!$B$4:$C$67,2,FALSE))=D58,"",VLOOKUP(D58,(Codigo!$B$4:$C$67),2,FALSE))</f>
        <v/>
      </c>
      <c r="C58" s="104" t="str">
        <f>IF(IF(ISERROR(VLOOKUP(D58,Codigo!$B$4:$C$67,2,FALSE)),"",VLOOKUP(D58,Codigo!$B$4:$C$67,2,FALSE))=D58,"",VLOOKUP(D58,(Codigo!$B$2:$D$67),3,FALSE))</f>
        <v/>
      </c>
      <c r="D58" s="78"/>
      <c r="E58" s="79"/>
      <c r="F58" s="292"/>
      <c r="G58" s="44"/>
      <c r="H58" s="293"/>
      <c r="J58" s="312" t="str">
        <f t="shared" si="0"/>
        <v/>
      </c>
      <c r="K58" s="313" t="str">
        <f t="shared" si="1"/>
        <v/>
      </c>
      <c r="L58" s="313" t="str">
        <f t="shared" si="2"/>
        <v/>
      </c>
    </row>
    <row r="59" spans="2:12">
      <c r="B59" s="104" t="str">
        <f>IF(IF(ISERROR(VLOOKUP(D59,Codigo!$B$4:$C$67,2,FALSE)),"",VLOOKUP(D59,Codigo!$B$4:$C$67,2,FALSE))=D59,"",VLOOKUP(D59,(Codigo!$B$4:$C$67),2,FALSE))</f>
        <v/>
      </c>
      <c r="C59" s="104" t="str">
        <f>IF(IF(ISERROR(VLOOKUP(D59,Codigo!$B$4:$C$67,2,FALSE)),"",VLOOKUP(D59,Codigo!$B$4:$C$67,2,FALSE))=D59,"",VLOOKUP(D59,(Codigo!$B$2:$D$67),3,FALSE))</f>
        <v/>
      </c>
      <c r="D59" s="78"/>
      <c r="E59" s="79"/>
      <c r="F59" s="292"/>
      <c r="G59" s="44"/>
      <c r="H59" s="293"/>
      <c r="J59" s="312" t="str">
        <f t="shared" si="0"/>
        <v/>
      </c>
      <c r="K59" s="313" t="str">
        <f t="shared" si="1"/>
        <v/>
      </c>
      <c r="L59" s="313" t="str">
        <f t="shared" si="2"/>
        <v/>
      </c>
    </row>
    <row r="60" spans="2:12">
      <c r="B60" s="104" t="str">
        <f>IF(IF(ISERROR(VLOOKUP(D60,Codigo!$B$4:$C$67,2,FALSE)),"",VLOOKUP(D60,Codigo!$B$4:$C$67,2,FALSE))=D60,"",VLOOKUP(D60,(Codigo!$B$4:$C$67),2,FALSE))</f>
        <v/>
      </c>
      <c r="C60" s="104" t="str">
        <f>IF(IF(ISERROR(VLOOKUP(D60,Codigo!$B$4:$C$67,2,FALSE)),"",VLOOKUP(D60,Codigo!$B$4:$C$67,2,FALSE))=D60,"",VLOOKUP(D60,(Codigo!$B$2:$D$67),3,FALSE))</f>
        <v/>
      </c>
      <c r="D60" s="78"/>
      <c r="E60" s="79"/>
      <c r="F60" s="292"/>
      <c r="G60" s="44"/>
      <c r="H60" s="293"/>
      <c r="J60" s="312" t="str">
        <f t="shared" si="0"/>
        <v/>
      </c>
      <c r="K60" s="313" t="str">
        <f t="shared" si="1"/>
        <v/>
      </c>
      <c r="L60" s="313" t="str">
        <f t="shared" si="2"/>
        <v/>
      </c>
    </row>
    <row r="61" spans="2:12">
      <c r="B61" s="104" t="str">
        <f>IF(IF(ISERROR(VLOOKUP(D61,Codigo!$B$4:$C$67,2,FALSE)),"",VLOOKUP(D61,Codigo!$B$4:$C$67,2,FALSE))=D61,"",VLOOKUP(D61,(Codigo!$B$4:$C$67),2,FALSE))</f>
        <v/>
      </c>
      <c r="C61" s="104" t="str">
        <f>IF(IF(ISERROR(VLOOKUP(D61,Codigo!$B$4:$C$67,2,FALSE)),"",VLOOKUP(D61,Codigo!$B$4:$C$67,2,FALSE))=D61,"",VLOOKUP(D61,(Codigo!$B$2:$D$67),3,FALSE))</f>
        <v/>
      </c>
      <c r="D61" s="78"/>
      <c r="E61" s="79"/>
      <c r="F61" s="292"/>
      <c r="G61" s="44"/>
      <c r="H61" s="293"/>
      <c r="J61" s="312" t="str">
        <f t="shared" si="0"/>
        <v/>
      </c>
      <c r="K61" s="313" t="str">
        <f t="shared" si="1"/>
        <v/>
      </c>
      <c r="L61" s="313" t="str">
        <f t="shared" si="2"/>
        <v/>
      </c>
    </row>
    <row r="62" spans="2:12">
      <c r="B62" s="104" t="str">
        <f>IF(IF(ISERROR(VLOOKUP(D62,Codigo!$B$4:$C$67,2,FALSE)),"",VLOOKUP(D62,Codigo!$B$4:$C$67,2,FALSE))=D62,"",VLOOKUP(D62,(Codigo!$B$4:$C$67),2,FALSE))</f>
        <v/>
      </c>
      <c r="C62" s="104" t="str">
        <f>IF(IF(ISERROR(VLOOKUP(D62,Codigo!$B$4:$C$67,2,FALSE)),"",VLOOKUP(D62,Codigo!$B$4:$C$67,2,FALSE))=D62,"",VLOOKUP(D62,(Codigo!$B$2:$D$67),3,FALSE))</f>
        <v/>
      </c>
      <c r="D62" s="78"/>
      <c r="E62" s="79"/>
      <c r="F62" s="292"/>
      <c r="G62" s="44"/>
      <c r="H62" s="293"/>
      <c r="J62" s="312" t="str">
        <f t="shared" si="0"/>
        <v/>
      </c>
      <c r="K62" s="313" t="str">
        <f t="shared" si="1"/>
        <v/>
      </c>
      <c r="L62" s="313" t="str">
        <f t="shared" si="2"/>
        <v/>
      </c>
    </row>
    <row r="63" spans="2:12">
      <c r="B63" s="104" t="str">
        <f>IF(IF(ISERROR(VLOOKUP(D63,Codigo!$B$4:$C$67,2,FALSE)),"",VLOOKUP(D63,Codigo!$B$4:$C$67,2,FALSE))=D63,"",VLOOKUP(D63,(Codigo!$B$4:$C$67),2,FALSE))</f>
        <v/>
      </c>
      <c r="C63" s="104" t="str">
        <f>IF(IF(ISERROR(VLOOKUP(D63,Codigo!$B$4:$C$67,2,FALSE)),"",VLOOKUP(D63,Codigo!$B$4:$C$67,2,FALSE))=D63,"",VLOOKUP(D63,(Codigo!$B$2:$D$67),3,FALSE))</f>
        <v/>
      </c>
      <c r="D63" s="78"/>
      <c r="E63" s="79"/>
      <c r="F63" s="292"/>
      <c r="G63" s="44"/>
      <c r="H63" s="293"/>
      <c r="J63" s="312" t="str">
        <f t="shared" si="0"/>
        <v/>
      </c>
      <c r="K63" s="313" t="str">
        <f t="shared" si="1"/>
        <v/>
      </c>
      <c r="L63" s="313" t="str">
        <f t="shared" si="2"/>
        <v/>
      </c>
    </row>
    <row r="64" spans="2:12">
      <c r="B64" s="104" t="str">
        <f>IF(IF(ISERROR(VLOOKUP(D64,Codigo!$B$4:$C$67,2,FALSE)),"",VLOOKUP(D64,Codigo!$B$4:$C$67,2,FALSE))=D64,"",VLOOKUP(D64,(Codigo!$B$4:$C$67),2,FALSE))</f>
        <v/>
      </c>
      <c r="C64" s="104" t="str">
        <f>IF(IF(ISERROR(VLOOKUP(D64,Codigo!$B$4:$C$67,2,FALSE)),"",VLOOKUP(D64,Codigo!$B$4:$C$67,2,FALSE))=D64,"",VLOOKUP(D64,(Codigo!$B$2:$D$67),3,FALSE))</f>
        <v/>
      </c>
      <c r="D64" s="78"/>
      <c r="E64" s="79"/>
      <c r="F64" s="292"/>
      <c r="G64" s="44"/>
      <c r="H64" s="293"/>
      <c r="J64" s="312" t="str">
        <f t="shared" si="0"/>
        <v/>
      </c>
      <c r="K64" s="313" t="str">
        <f t="shared" si="1"/>
        <v/>
      </c>
      <c r="L64" s="313" t="str">
        <f t="shared" si="2"/>
        <v/>
      </c>
    </row>
    <row r="65" spans="2:12">
      <c r="B65" s="104" t="str">
        <f>IF(IF(ISERROR(VLOOKUP(D65,Codigo!$B$4:$C$67,2,FALSE)),"",VLOOKUP(D65,Codigo!$B$4:$C$67,2,FALSE))=D65,"",VLOOKUP(D65,(Codigo!$B$4:$C$67),2,FALSE))</f>
        <v/>
      </c>
      <c r="C65" s="104" t="str">
        <f>IF(IF(ISERROR(VLOOKUP(D65,Codigo!$B$4:$C$67,2,FALSE)),"",VLOOKUP(D65,Codigo!$B$4:$C$67,2,FALSE))=D65,"",VLOOKUP(D65,(Codigo!$B$2:$D$67),3,FALSE))</f>
        <v/>
      </c>
      <c r="D65" s="78"/>
      <c r="E65" s="79"/>
      <c r="F65" s="292"/>
      <c r="G65" s="44"/>
      <c r="H65" s="293"/>
      <c r="J65" s="312" t="str">
        <f t="shared" si="0"/>
        <v/>
      </c>
      <c r="K65" s="313" t="str">
        <f t="shared" si="1"/>
        <v/>
      </c>
      <c r="L65" s="313" t="str">
        <f t="shared" si="2"/>
        <v/>
      </c>
    </row>
    <row r="66" spans="2:12">
      <c r="B66" s="104" t="str">
        <f>IF(IF(ISERROR(VLOOKUP(D66,Codigo!$B$4:$C$67,2,FALSE)),"",VLOOKUP(D66,Codigo!$B$4:$C$67,2,FALSE))=D66,"",VLOOKUP(D66,(Codigo!$B$4:$C$67),2,FALSE))</f>
        <v/>
      </c>
      <c r="C66" s="104" t="str">
        <f>IF(IF(ISERROR(VLOOKUP(D66,Codigo!$B$4:$C$67,2,FALSE)),"",VLOOKUP(D66,Codigo!$B$4:$C$67,2,FALSE))=D66,"",VLOOKUP(D66,(Codigo!$B$2:$D$67),3,FALSE))</f>
        <v/>
      </c>
      <c r="D66" s="78"/>
      <c r="E66" s="79"/>
      <c r="F66" s="292"/>
      <c r="G66" s="44"/>
      <c r="H66" s="293"/>
      <c r="J66" s="312" t="str">
        <f t="shared" si="0"/>
        <v/>
      </c>
      <c r="K66" s="313" t="str">
        <f t="shared" si="1"/>
        <v/>
      </c>
      <c r="L66" s="313" t="str">
        <f t="shared" si="2"/>
        <v/>
      </c>
    </row>
    <row r="67" spans="2:12">
      <c r="B67" s="104" t="str">
        <f>IF(IF(ISERROR(VLOOKUP(D67,Codigo!$B$4:$C$67,2,FALSE)),"",VLOOKUP(D67,Codigo!$B$4:$C$67,2,FALSE))=D67,"",VLOOKUP(D67,(Codigo!$B$4:$C$67),2,FALSE))</f>
        <v/>
      </c>
      <c r="C67" s="104" t="str">
        <f>IF(IF(ISERROR(VLOOKUP(D67,Codigo!$B$4:$C$67,2,FALSE)),"",VLOOKUP(D67,Codigo!$B$4:$C$67,2,FALSE))=D67,"",VLOOKUP(D67,(Codigo!$B$2:$D$67),3,FALSE))</f>
        <v/>
      </c>
      <c r="D67" s="78"/>
      <c r="E67" s="79"/>
      <c r="F67" s="292"/>
      <c r="G67" s="44"/>
      <c r="H67" s="293"/>
      <c r="J67" s="312" t="str">
        <f t="shared" si="0"/>
        <v/>
      </c>
      <c r="K67" s="313" t="str">
        <f t="shared" si="1"/>
        <v/>
      </c>
      <c r="L67" s="313" t="str">
        <f t="shared" si="2"/>
        <v/>
      </c>
    </row>
    <row r="68" spans="2:12">
      <c r="B68" s="104" t="str">
        <f>IF(IF(ISERROR(VLOOKUP(D68,Codigo!$B$4:$C$67,2,FALSE)),"",VLOOKUP(D68,Codigo!$B$4:$C$67,2,FALSE))=D68,"",VLOOKUP(D68,(Codigo!$B$4:$C$67),2,FALSE))</f>
        <v/>
      </c>
      <c r="C68" s="104" t="str">
        <f>IF(IF(ISERROR(VLOOKUP(D68,Codigo!$B$4:$C$67,2,FALSE)),"",VLOOKUP(D68,Codigo!$B$4:$C$67,2,FALSE))=D68,"",VLOOKUP(D68,(Codigo!$B$2:$D$67),3,FALSE))</f>
        <v/>
      </c>
      <c r="D68" s="78"/>
      <c r="E68" s="79"/>
      <c r="F68" s="292"/>
      <c r="G68" s="44"/>
      <c r="H68" s="293"/>
      <c r="J68" s="312" t="str">
        <f t="shared" si="0"/>
        <v/>
      </c>
      <c r="K68" s="313" t="str">
        <f t="shared" si="1"/>
        <v/>
      </c>
      <c r="L68" s="313" t="str">
        <f t="shared" si="2"/>
        <v/>
      </c>
    </row>
    <row r="69" spans="2:12">
      <c r="B69" s="104" t="str">
        <f>IF(IF(ISERROR(VLOOKUP(D69,Codigo!$B$4:$C$67,2,FALSE)),"",VLOOKUP(D69,Codigo!$B$4:$C$67,2,FALSE))=D69,"",VLOOKUP(D69,(Codigo!$B$4:$C$67),2,FALSE))</f>
        <v/>
      </c>
      <c r="C69" s="104" t="str">
        <f>IF(IF(ISERROR(VLOOKUP(D69,Codigo!$B$4:$C$67,2,FALSE)),"",VLOOKUP(D69,Codigo!$B$4:$C$67,2,FALSE))=D69,"",VLOOKUP(D69,(Codigo!$B$2:$D$67),3,FALSE))</f>
        <v/>
      </c>
      <c r="D69" s="78"/>
      <c r="E69" s="79"/>
      <c r="F69" s="292"/>
      <c r="G69" s="44"/>
      <c r="H69" s="293"/>
      <c r="J69" s="312" t="str">
        <f t="shared" si="0"/>
        <v/>
      </c>
      <c r="K69" s="313" t="str">
        <f t="shared" si="1"/>
        <v/>
      </c>
      <c r="L69" s="313" t="str">
        <f t="shared" si="2"/>
        <v/>
      </c>
    </row>
    <row r="70" spans="2:12">
      <c r="B70" s="104" t="str">
        <f>IF(IF(ISERROR(VLOOKUP(D70,Codigo!$B$4:$C$67,2,FALSE)),"",VLOOKUP(D70,Codigo!$B$4:$C$67,2,FALSE))=D70,"",VLOOKUP(D70,(Codigo!$B$4:$C$67),2,FALSE))</f>
        <v/>
      </c>
      <c r="C70" s="104" t="str">
        <f>IF(IF(ISERROR(VLOOKUP(D70,Codigo!$B$4:$C$67,2,FALSE)),"",VLOOKUP(D70,Codigo!$B$4:$C$67,2,FALSE))=D70,"",VLOOKUP(D70,(Codigo!$B$2:$D$67),3,FALSE))</f>
        <v/>
      </c>
      <c r="D70" s="78"/>
      <c r="E70" s="79"/>
      <c r="F70" s="292"/>
      <c r="G70" s="44"/>
      <c r="H70" s="293"/>
      <c r="J70" s="312" t="str">
        <f t="shared" si="0"/>
        <v/>
      </c>
      <c r="K70" s="313" t="str">
        <f t="shared" si="1"/>
        <v/>
      </c>
      <c r="L70" s="313" t="str">
        <f t="shared" si="2"/>
        <v/>
      </c>
    </row>
    <row r="71" spans="2:12">
      <c r="B71" s="104" t="str">
        <f>IF(IF(ISERROR(VLOOKUP(D71,Codigo!$B$4:$C$67,2,FALSE)),"",VLOOKUP(D71,Codigo!$B$4:$C$67,2,FALSE))=D71,"",VLOOKUP(D71,(Codigo!$B$4:$C$67),2,FALSE))</f>
        <v/>
      </c>
      <c r="C71" s="104" t="str">
        <f>IF(IF(ISERROR(VLOOKUP(D71,Codigo!$B$4:$C$67,2,FALSE)),"",VLOOKUP(D71,Codigo!$B$4:$C$67,2,FALSE))=D71,"",VLOOKUP(D71,(Codigo!$B$2:$D$67),3,FALSE))</f>
        <v/>
      </c>
      <c r="D71" s="78"/>
      <c r="E71" s="79"/>
      <c r="F71" s="292"/>
      <c r="G71" s="44"/>
      <c r="H71" s="293"/>
      <c r="J71" s="312" t="str">
        <f>IF(H71="",(""),IF(H71="DP",(J70+G71),IF(H71="DB",(J70-G71),IF(H71="TR",(J70-G71),IF(H71="CH",(J70-G71),IF(H71="SQ",(J70-G71),J70))))))</f>
        <v/>
      </c>
      <c r="K71" s="313" t="str">
        <f>IF(H71="",(""),IF(H71="SQ",(K70+G71),IF(H71="RD",(K70+G71),IF(H71="DI",(K70-G71),K70))))</f>
        <v/>
      </c>
      <c r="L71" s="313" t="str">
        <f>IF(H71="",(""),IF(H71="CC",(L70+G71),IF(H71="PC",(L70+G71),L70)))</f>
        <v/>
      </c>
    </row>
    <row r="72" spans="2:12">
      <c r="B72" s="104" t="str">
        <f>IF(IF(ISERROR(VLOOKUP(D72,Codigo!$B$4:$C$67,2,FALSE)),"",VLOOKUP(D72,Codigo!$B$4:$C$67,2,FALSE))=D72,"",VLOOKUP(D72,(Codigo!$B$4:$C$67),2,FALSE))</f>
        <v/>
      </c>
      <c r="C72" s="104" t="str">
        <f>IF(IF(ISERROR(VLOOKUP(D72,Codigo!$B$4:$C$67,2,FALSE)),"",VLOOKUP(D72,Codigo!$B$4:$C$67,2,FALSE))=D72,"",VLOOKUP(D72,(Codigo!$B$2:$D$67),3,FALSE))</f>
        <v/>
      </c>
      <c r="D72" s="78"/>
      <c r="E72" s="79"/>
      <c r="F72" s="174"/>
      <c r="G72" s="44"/>
      <c r="H72" s="175"/>
      <c r="J72" s="312" t="str">
        <f>IF(H72="",(""),IF(H72="DP",(J71+G72),IF(H72="DB",(J71-G72),IF(H72="TR",(J71-G72),IF(H72="CH",(J71-G72),IF(H72="SQ",(J71-G72),J71))))))</f>
        <v/>
      </c>
      <c r="K72" s="313" t="str">
        <f>IF(H72="",(""),IF(H72="SQ",(K71+G72),IF(H72="RD",(K71+G72),IF(H72="DI",(K71-G72),K71))))</f>
        <v/>
      </c>
      <c r="L72" s="313" t="str">
        <f>IF(H72="",(""),IF(H72="CC",(L71+G72),IF(H72="PC",(L71+G72),L71)))</f>
        <v/>
      </c>
    </row>
    <row r="73" spans="2:12">
      <c r="B73" s="104" t="str">
        <f>IF(IF(ISERROR(VLOOKUP(D73,Codigo!$B$4:$C$67,2,FALSE)),"",VLOOKUP(D73,Codigo!$B$4:$C$67,2,FALSE))=D73,"",VLOOKUP(D73,(Codigo!$B$4:$C$67),2,FALSE))</f>
        <v/>
      </c>
      <c r="C73" s="104" t="str">
        <f>IF(IF(ISERROR(VLOOKUP(D73,Codigo!$B$4:$C$67,2,FALSE)),"",VLOOKUP(D73,Codigo!$B$4:$C$67,2,FALSE))=D73,"",VLOOKUP(D73,(Codigo!$B$2:$D$67),3,FALSE))</f>
        <v/>
      </c>
      <c r="D73" s="78"/>
      <c r="E73" s="79"/>
      <c r="F73" s="174"/>
      <c r="G73" s="44"/>
      <c r="H73" s="175"/>
      <c r="J73" s="312" t="str">
        <f>IF(H73="",(""),IF(H73="DP",(J72+G73),IF(H73="DB",(J72-G73),IF(H73="TR",(J72-G73),IF(H73="CH",(J72-G73),IF(H73="SQ",(J72-G73),J72))))))</f>
        <v/>
      </c>
      <c r="K73" s="313" t="str">
        <f>IF(H73="",(""),IF(H73="SQ",(K72+G73),IF(H73="RD",(K72+G73),IF(H73="DI",(K72-G73),K72))))</f>
        <v/>
      </c>
      <c r="L73" s="313" t="str">
        <f>IF(H73="",(""),IF(H73="CC",(L72+G73),IF(H73="PC",(L72+G73),L72)))</f>
        <v/>
      </c>
    </row>
    <row r="74" spans="2:12">
      <c r="B74" s="104" t="str">
        <f>IF(IF(ISERROR(VLOOKUP(D74,Codigo!$B$4:$C$67,2,FALSE)),"",VLOOKUP(D74,Codigo!$B$4:$C$67,2,FALSE))=D74,"",VLOOKUP(D74,(Codigo!$B$4:$C$67),2,FALSE))</f>
        <v/>
      </c>
      <c r="C74" s="104" t="str">
        <f>IF(IF(ISERROR(VLOOKUP(D74,Codigo!$B$4:$C$67,2,FALSE)),"",VLOOKUP(D74,Codigo!$B$4:$C$67,2,FALSE))=D74,"",VLOOKUP(D74,(Codigo!$B$2:$D$67),3,FALSE))</f>
        <v/>
      </c>
      <c r="D74" s="78"/>
      <c r="E74" s="79"/>
      <c r="F74" s="174"/>
      <c r="G74" s="44"/>
      <c r="H74" s="175"/>
      <c r="J74" s="312" t="str">
        <f>IF(H74="",(""),IF(H74="DP",(J73+G74),IF(H74="DB",(J73-G74),IF(H74="TR",(J73-G74),IF(H74="CH",(J73-G74),IF(H74="SQ",(J73-G74),J73))))))</f>
        <v/>
      </c>
      <c r="K74" s="313" t="str">
        <f>IF(H74="",(""),IF(H74="SQ",(K73+G74),IF(H74="RD",(K73+G74),IF(H74="DI",(K73-G74),K73))))</f>
        <v/>
      </c>
      <c r="L74" s="313" t="str">
        <f>IF(H74="",(""),IF(H74="CC",(L73+G74),IF(H74="PC",(L73+G74),L73)))</f>
        <v/>
      </c>
    </row>
    <row r="75" spans="2:12">
      <c r="B75" s="104" t="str">
        <f>IF(IF(ISERROR(VLOOKUP(D75,Codigo!$B$4:$C$67,2,FALSE)),"",VLOOKUP(D75,Codigo!$B$4:$C$67,2,FALSE))=D75,"",VLOOKUP(D75,(Codigo!$B$4:$C$67),2,FALSE))</f>
        <v/>
      </c>
      <c r="C75" s="104" t="str">
        <f>IF(IF(ISERROR(VLOOKUP(D75,Codigo!$B$4:$C$67,2,FALSE)),"",VLOOKUP(D75,Codigo!$B$4:$C$67,2,FALSE))=D75,"",VLOOKUP(D75,(Codigo!$B$2:$D$67),3,FALSE))</f>
        <v/>
      </c>
      <c r="D75" s="78"/>
      <c r="E75" s="79"/>
      <c r="F75" s="174"/>
      <c r="G75" s="44"/>
      <c r="H75" s="175"/>
      <c r="J75" s="312" t="str">
        <f>IF(H75="",(""),IF(H75="DP",(J74+G75),IF(H75="DB",(J74-G75),IF(H75="TR",(J74-G75),IF(H75="CH",(J74-G75),IF(H75="SQ",(J74-G75),J74))))))</f>
        <v/>
      </c>
      <c r="K75" s="313" t="str">
        <f>IF(H75="",(""),IF(H75="SQ",(K74+G75),IF(H75="RD",(K74+G75),IF(H75="DI",(K74-G75),K74))))</f>
        <v/>
      </c>
      <c r="L75" s="313" t="str">
        <f>IF(H75="",(""),IF(H75="CC",(L74+G75),IF(H75="PC",(L74+G75),L74)))</f>
        <v/>
      </c>
    </row>
    <row r="76" spans="2:12" ht="18.75">
      <c r="B76" s="81"/>
      <c r="C76" s="81"/>
      <c r="D76" s="81"/>
      <c r="E76" s="74"/>
      <c r="F76" s="159" t="s">
        <v>154</v>
      </c>
      <c r="G76" s="77"/>
      <c r="H76" s="81"/>
      <c r="I76" s="93"/>
      <c r="J76" s="94" t="str">
        <f>+J75</f>
        <v/>
      </c>
      <c r="K76" s="95" t="str">
        <f>+K75</f>
        <v/>
      </c>
      <c r="L76" s="95" t="str">
        <f>+L75</f>
        <v/>
      </c>
    </row>
    <row r="213" spans="1:1">
      <c r="A213" s="82">
        <v>1</v>
      </c>
    </row>
    <row r="214" spans="1:1">
      <c r="A214" s="82">
        <v>1</v>
      </c>
    </row>
  </sheetData>
  <sheetProtection selectLockedCells="1" selectUnlockedCells="1"/>
  <protectedRanges>
    <protectedRange password="C0D7" sqref="B6:C75" name="Lançamentos_2"/>
    <protectedRange password="C0D7" sqref="E72:E75 F72:F75" name="Lançamentos_1_3_1"/>
    <protectedRange password="C0D7" sqref="H72:H75" name="Lançamentos_1_2_1_3"/>
    <protectedRange password="C0D7" sqref="G72:G75" name="Lançamentos_1_1_3"/>
    <protectedRange password="C117" sqref="D72:D75" name="Código_1_1_1_1"/>
    <protectedRange password="C0D7" sqref="E6:E71 F10 F12:F71" name="Lançamentos_1"/>
    <protectedRange password="C0D7" sqref="H6:H71" name="Lançamentos_1_2_1"/>
    <protectedRange password="C0D7" sqref="G6:G71" name="Lançamentos_1_1"/>
    <protectedRange password="C117" sqref="D10:D71" name="Código_1_1"/>
    <protectedRange password="C0D7" sqref="F6:F9" name="Lançamentos_2_1"/>
    <protectedRange password="C117" sqref="D6:D9" name="Código_1"/>
  </protectedRanges>
  <mergeCells count="3">
    <mergeCell ref="J3:K3"/>
    <mergeCell ref="J2:L2"/>
    <mergeCell ref="H3:H4"/>
  </mergeCells>
  <phoneticPr fontId="19" type="noConversion"/>
  <pageMargins left="0.24027777777777778" right="0.24027777777777778" top="0.30972222222222223" bottom="0.2298611111111111" header="0.51180555555555551" footer="0.51180555555555551"/>
  <pageSetup paperSize="9" scale="68" firstPageNumber="0" orientation="portrait" horizontalDpi="300" verticalDpi="300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Plan14">
    <pageSetUpPr fitToPage="1"/>
  </sheetPr>
  <dimension ref="A1:L214"/>
  <sheetViews>
    <sheetView showGridLines="0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defaultRowHeight="15"/>
  <cols>
    <col min="1" max="1" width="0.85546875" style="82" customWidth="1"/>
    <col min="2" max="2" width="18.28515625" style="96" customWidth="1"/>
    <col min="3" max="3" width="31.85546875" style="82" customWidth="1"/>
    <col min="4" max="4" width="5.7109375" style="97" customWidth="1"/>
    <col min="5" max="5" width="7.7109375" style="82" customWidth="1"/>
    <col min="6" max="6" width="44.85546875" style="82" customWidth="1"/>
    <col min="7" max="7" width="11.85546875" style="98" customWidth="1"/>
    <col min="8" max="8" width="19.28515625" style="82" customWidth="1"/>
    <col min="9" max="9" width="0.85546875" style="92" customWidth="1"/>
    <col min="10" max="10" width="15.5703125" style="86" customWidth="1"/>
    <col min="11" max="11" width="14.7109375" style="86" customWidth="1"/>
    <col min="12" max="12" width="15.85546875" style="86" customWidth="1"/>
    <col min="13" max="44" width="38.42578125" style="82" bestFit="1" customWidth="1"/>
    <col min="45" max="45" width="10.5703125" style="82" bestFit="1" customWidth="1"/>
    <col min="46" max="16384" width="9.140625" style="82"/>
  </cols>
  <sheetData>
    <row r="1" spans="1:12" ht="55.5" customHeight="1">
      <c r="B1" s="101"/>
      <c r="C1" s="83" t="s">
        <v>0</v>
      </c>
      <c r="D1" s="102"/>
      <c r="E1" s="98"/>
      <c r="F1" s="103"/>
      <c r="G1" s="84"/>
      <c r="H1" s="84"/>
      <c r="I1" s="85"/>
    </row>
    <row r="2" spans="1:12" ht="24.75" customHeight="1">
      <c r="B2" s="186" t="s">
        <v>281</v>
      </c>
      <c r="C2" s="87"/>
      <c r="D2" s="88"/>
      <c r="E2" s="87"/>
      <c r="F2" s="187" t="s">
        <v>62</v>
      </c>
      <c r="G2" s="183"/>
      <c r="H2" s="185">
        <f>+Instruções!$I$19</f>
        <v>2013</v>
      </c>
      <c r="I2" s="184"/>
      <c r="J2" s="339" t="s">
        <v>245</v>
      </c>
      <c r="K2" s="339"/>
      <c r="L2" s="339"/>
    </row>
    <row r="3" spans="1:12" ht="15.75" customHeight="1">
      <c r="B3" s="81"/>
      <c r="C3" s="81"/>
      <c r="D3" s="81"/>
      <c r="E3" s="74"/>
      <c r="F3" s="159"/>
      <c r="G3" s="77"/>
      <c r="H3" s="338" t="s">
        <v>67</v>
      </c>
      <c r="I3" s="89"/>
      <c r="J3" s="337" t="s">
        <v>279</v>
      </c>
      <c r="K3" s="337"/>
      <c r="L3" s="100"/>
    </row>
    <row r="4" spans="1:12" ht="18.75" customHeight="1">
      <c r="B4" s="74" t="s">
        <v>151</v>
      </c>
      <c r="C4" s="74" t="s">
        <v>152</v>
      </c>
      <c r="D4" s="73" t="s">
        <v>78</v>
      </c>
      <c r="E4" s="74" t="s">
        <v>73</v>
      </c>
      <c r="F4" s="75" t="s">
        <v>82</v>
      </c>
      <c r="G4" s="74" t="s">
        <v>79</v>
      </c>
      <c r="H4" s="338"/>
      <c r="I4" s="90"/>
      <c r="J4" s="91" t="s">
        <v>278</v>
      </c>
      <c r="K4" s="91" t="s">
        <v>246</v>
      </c>
      <c r="L4" s="91" t="s">
        <v>280</v>
      </c>
    </row>
    <row r="5" spans="1:12" ht="16.5" customHeight="1">
      <c r="B5" s="135"/>
      <c r="C5" s="136"/>
      <c r="D5" s="73"/>
      <c r="E5" s="74"/>
      <c r="F5" s="159"/>
      <c r="G5" s="77"/>
      <c r="H5" s="191"/>
      <c r="I5" s="90"/>
      <c r="J5" s="310"/>
      <c r="K5" s="311"/>
      <c r="L5" s="311"/>
    </row>
    <row r="6" spans="1:12">
      <c r="A6" s="82">
        <v>1</v>
      </c>
      <c r="B6" s="104" t="str">
        <f>IF(IF(ISERROR(VLOOKUP(D6,Codigo!$B$4:$C$67,2,FALSE)),"",VLOOKUP(D6,Codigo!$B$4:$C$67,2,FALSE))=D6,"",VLOOKUP(D6,(Codigo!$B$4:$C$67),2,FALSE))</f>
        <v/>
      </c>
      <c r="C6" s="104" t="str">
        <f>IF(IF(ISERROR(VLOOKUP(D6,Codigo!$B$4:$C$67,2,FALSE)),"",VLOOKUP(D6,Codigo!$B$4:$C$67,2,FALSE))=D6,"",VLOOKUP(D6,(Codigo!$B$2:$D$67),3,FALSE))</f>
        <v/>
      </c>
      <c r="D6" s="194"/>
      <c r="E6" s="79"/>
      <c r="F6" s="292"/>
      <c r="G6" s="44"/>
      <c r="H6" s="303"/>
      <c r="J6" s="312" t="str">
        <f>IF(H6="",(""),IF(H6="DP",(J5+G6),IF(H6="DB",(J5-G6),IF(H6="TR",(J5-G6),IF(H6="CH",(J5-G6),IF(H6="SQ",(J5-G6),J5))))))</f>
        <v/>
      </c>
      <c r="K6" s="313" t="str">
        <f>IF(H6="",(""),IF(H6="SQ",(K5+G6),IF(H6="RD",(K5+G6),IF(H6="DI",(K5-G6),K5))))</f>
        <v/>
      </c>
      <c r="L6" s="313" t="str">
        <f>IF(H6="",(""),IF(H6="CC",(L5+G6),IF(H6="PC",(L5+G6),L5)))</f>
        <v/>
      </c>
    </row>
    <row r="7" spans="1:12">
      <c r="B7" s="104" t="str">
        <f>IF(IF(ISERROR(VLOOKUP(D7,Codigo!$B$4:$C$67,2,FALSE)),"",VLOOKUP(D7,Codigo!$B$4:$C$67,2,FALSE))=D7,"",VLOOKUP(D7,(Codigo!$B$4:$C$67),2,FALSE))</f>
        <v/>
      </c>
      <c r="C7" s="104" t="str">
        <f>IF(IF(ISERROR(VLOOKUP(D7,Codigo!$B$4:$C$67,2,FALSE)),"",VLOOKUP(D7,Codigo!$B$4:$C$67,2,FALSE))=D7,"",VLOOKUP(D7,(Codigo!$B$2:$D$67),3,FALSE))</f>
        <v/>
      </c>
      <c r="D7" s="194"/>
      <c r="E7" s="79"/>
      <c r="F7" s="292"/>
      <c r="G7" s="44"/>
      <c r="H7" s="303"/>
      <c r="J7" s="312" t="str">
        <f t="shared" ref="J7:J70" si="0">IF(H7="",(""),IF(H7="DP",(J6+G7),IF(H7="DB",(J6-G7),IF(H7="TR",(J6-G7),IF(H7="CH",(J6-G7),IF(H7="SQ",(J6-G7),J6))))))</f>
        <v/>
      </c>
      <c r="K7" s="313" t="str">
        <f t="shared" ref="K7:K70" si="1">IF(H7="",(""),IF(H7="SQ",(K6+G7),IF(H7="RD",(K6+G7),IF(H7="DI",(K6-G7),K6))))</f>
        <v/>
      </c>
      <c r="L7" s="313" t="str">
        <f t="shared" ref="L7:L70" si="2">IF(H7="",(""),IF(H7="CC",(L6+G7),IF(H7="PC",(L6+G7),L6)))</f>
        <v/>
      </c>
    </row>
    <row r="8" spans="1:12">
      <c r="B8" s="104" t="str">
        <f>IF(IF(ISERROR(VLOOKUP(D8,Codigo!$B$4:$C$67,2,FALSE)),"",VLOOKUP(D8,Codigo!$B$4:$C$67,2,FALSE))=D8,"",VLOOKUP(D8,(Codigo!$B$4:$C$67),2,FALSE))</f>
        <v/>
      </c>
      <c r="C8" s="104" t="str">
        <f>IF(IF(ISERROR(VLOOKUP(D8,Codigo!$B$4:$C$67,2,FALSE)),"",VLOOKUP(D8,Codigo!$B$4:$C$67,2,FALSE))=D8,"",VLOOKUP(D8,(Codigo!$B$2:$D$67),3,FALSE))</f>
        <v/>
      </c>
      <c r="D8" s="194"/>
      <c r="E8" s="79"/>
      <c r="F8" s="292"/>
      <c r="G8" s="44"/>
      <c r="H8" s="303"/>
      <c r="J8" s="312" t="str">
        <f t="shared" si="0"/>
        <v/>
      </c>
      <c r="K8" s="313" t="str">
        <f t="shared" si="1"/>
        <v/>
      </c>
      <c r="L8" s="313" t="str">
        <f t="shared" si="2"/>
        <v/>
      </c>
    </row>
    <row r="9" spans="1:12">
      <c r="B9" s="104" t="str">
        <f>IF(IF(ISERROR(VLOOKUP(D9,Codigo!$B$4:$C$67,2,FALSE)),"",VLOOKUP(D9,Codigo!$B$4:$C$67,2,FALSE))=D9,"",VLOOKUP(D9,(Codigo!$B$4:$C$67),2,FALSE))</f>
        <v/>
      </c>
      <c r="C9" s="104" t="str">
        <f>IF(IF(ISERROR(VLOOKUP(D9,Codigo!$B$4:$C$67,2,FALSE)),"",VLOOKUP(D9,Codigo!$B$4:$C$67,2,FALSE))=D9,"",VLOOKUP(D9,(Codigo!$B$2:$D$67),3,FALSE))</f>
        <v/>
      </c>
      <c r="D9" s="194"/>
      <c r="E9" s="79"/>
      <c r="F9" s="292"/>
      <c r="G9" s="44"/>
      <c r="H9" s="303"/>
      <c r="J9" s="312" t="str">
        <f t="shared" si="0"/>
        <v/>
      </c>
      <c r="K9" s="313" t="str">
        <f t="shared" si="1"/>
        <v/>
      </c>
      <c r="L9" s="313" t="str">
        <f t="shared" si="2"/>
        <v/>
      </c>
    </row>
    <row r="10" spans="1:12">
      <c r="B10" s="104" t="str">
        <f>IF(IF(ISERROR(VLOOKUP(D10,Codigo!$B$4:$C$67,2,FALSE)),"",VLOOKUP(D10,Codigo!$B$4:$C$67,2,FALSE))=D10,"",VLOOKUP(D10,(Codigo!$B$4:$C$67),2,FALSE))</f>
        <v/>
      </c>
      <c r="C10" s="104" t="str">
        <f>IF(IF(ISERROR(VLOOKUP(D10,Codigo!$B$4:$C$67,2,FALSE)),"",VLOOKUP(D10,Codigo!$B$4:$C$67,2,FALSE))=D10,"",VLOOKUP(D10,(Codigo!$B$2:$D$67),3,FALSE))</f>
        <v/>
      </c>
      <c r="D10" s="78"/>
      <c r="E10" s="79"/>
      <c r="F10" s="292"/>
      <c r="G10" s="44"/>
      <c r="H10" s="303"/>
      <c r="J10" s="312" t="str">
        <f t="shared" si="0"/>
        <v/>
      </c>
      <c r="K10" s="313" t="str">
        <f t="shared" si="1"/>
        <v/>
      </c>
      <c r="L10" s="313" t="str">
        <f t="shared" si="2"/>
        <v/>
      </c>
    </row>
    <row r="11" spans="1:12">
      <c r="B11" s="104" t="str">
        <f>IF(IF(ISERROR(VLOOKUP(D11,Codigo!$B$4:$C$67,2,FALSE)),"",VLOOKUP(D11,Codigo!$B$4:$C$67,2,FALSE))=D11,"",VLOOKUP(D11,(Codigo!$B$4:$C$67),2,FALSE))</f>
        <v/>
      </c>
      <c r="C11" s="104" t="str">
        <f>IF(IF(ISERROR(VLOOKUP(D11,Codigo!$B$4:$C$67,2,FALSE)),"",VLOOKUP(D11,Codigo!$B$4:$C$67,2,FALSE))=D11,"",VLOOKUP(D11,(Codigo!$B$2:$D$67),3,FALSE))</f>
        <v/>
      </c>
      <c r="D11" s="78"/>
      <c r="E11" s="79"/>
      <c r="G11" s="44"/>
      <c r="H11" s="303"/>
      <c r="J11" s="312" t="str">
        <f t="shared" si="0"/>
        <v/>
      </c>
      <c r="K11" s="313" t="str">
        <f t="shared" si="1"/>
        <v/>
      </c>
      <c r="L11" s="313" t="str">
        <f t="shared" si="2"/>
        <v/>
      </c>
    </row>
    <row r="12" spans="1:12">
      <c r="B12" s="104" t="str">
        <f>IF(IF(ISERROR(VLOOKUP(D12,Codigo!$B$4:$C$67,2,FALSE)),"",VLOOKUP(D12,Codigo!$B$4:$C$67,2,FALSE))=D12,"",VLOOKUP(D12,(Codigo!$B$4:$C$67),2,FALSE))</f>
        <v/>
      </c>
      <c r="C12" s="104" t="str">
        <f>IF(IF(ISERROR(VLOOKUP(D12,Codigo!$B$4:$C$67,2,FALSE)),"",VLOOKUP(D12,Codigo!$B$4:$C$67,2,FALSE))=D12,"",VLOOKUP(D12,(Codigo!$B$2:$D$67),3,FALSE))</f>
        <v/>
      </c>
      <c r="D12" s="78"/>
      <c r="E12" s="79"/>
      <c r="F12" s="292"/>
      <c r="G12" s="44"/>
      <c r="H12" s="303"/>
      <c r="J12" s="312" t="str">
        <f t="shared" si="0"/>
        <v/>
      </c>
      <c r="K12" s="313" t="str">
        <f t="shared" si="1"/>
        <v/>
      </c>
      <c r="L12" s="313" t="str">
        <f t="shared" si="2"/>
        <v/>
      </c>
    </row>
    <row r="13" spans="1:12">
      <c r="B13" s="104" t="str">
        <f>IF(IF(ISERROR(VLOOKUP(D13,Codigo!$B$4:$C$67,2,FALSE)),"",VLOOKUP(D13,Codigo!$B$4:$C$67,2,FALSE))=D13,"",VLOOKUP(D13,(Codigo!$B$4:$C$67),2,FALSE))</f>
        <v/>
      </c>
      <c r="C13" s="104" t="str">
        <f>IF(IF(ISERROR(VLOOKUP(D13,Codigo!$B$4:$C$67,2,FALSE)),"",VLOOKUP(D13,Codigo!$B$4:$C$67,2,FALSE))=D13,"",VLOOKUP(D13,(Codigo!$B$2:$D$67),3,FALSE))</f>
        <v/>
      </c>
      <c r="D13" s="78"/>
      <c r="E13" s="79"/>
      <c r="F13" s="292"/>
      <c r="G13" s="44"/>
      <c r="H13" s="303"/>
      <c r="J13" s="312" t="str">
        <f t="shared" si="0"/>
        <v/>
      </c>
      <c r="K13" s="313" t="str">
        <f t="shared" si="1"/>
        <v/>
      </c>
      <c r="L13" s="313" t="str">
        <f t="shared" si="2"/>
        <v/>
      </c>
    </row>
    <row r="14" spans="1:12">
      <c r="B14" s="104" t="str">
        <f>IF(IF(ISERROR(VLOOKUP(D14,Codigo!$B$4:$C$67,2,FALSE)),"",VLOOKUP(D14,Codigo!$B$4:$C$67,2,FALSE))=D14,"",VLOOKUP(D14,(Codigo!$B$4:$C$67),2,FALSE))</f>
        <v/>
      </c>
      <c r="C14" s="104" t="str">
        <f>IF(IF(ISERROR(VLOOKUP(D14,Codigo!$B$4:$C$67,2,FALSE)),"",VLOOKUP(D14,Codigo!$B$4:$C$67,2,FALSE))=D14,"",VLOOKUP(D14,(Codigo!$B$2:$D$67),3,FALSE))</f>
        <v/>
      </c>
      <c r="D14" s="78"/>
      <c r="E14" s="79"/>
      <c r="F14" s="292"/>
      <c r="G14" s="44"/>
      <c r="H14" s="303"/>
      <c r="J14" s="312" t="str">
        <f t="shared" si="0"/>
        <v/>
      </c>
      <c r="K14" s="313" t="str">
        <f t="shared" si="1"/>
        <v/>
      </c>
      <c r="L14" s="313" t="str">
        <f t="shared" si="2"/>
        <v/>
      </c>
    </row>
    <row r="15" spans="1:12">
      <c r="B15" s="104" t="str">
        <f>IF(IF(ISERROR(VLOOKUP(D15,Codigo!$B$4:$C$67,2,FALSE)),"",VLOOKUP(D15,Codigo!$B$4:$C$67,2,FALSE))=D15,"",VLOOKUP(D15,(Codigo!$B$4:$C$67),2,FALSE))</f>
        <v/>
      </c>
      <c r="C15" s="104" t="str">
        <f>IF(IF(ISERROR(VLOOKUP(D15,Codigo!$B$4:$C$67,2,FALSE)),"",VLOOKUP(D15,Codigo!$B$4:$C$67,2,FALSE))=D15,"",VLOOKUP(D15,(Codigo!$B$2:$D$67),3,FALSE))</f>
        <v/>
      </c>
      <c r="D15" s="78"/>
      <c r="E15" s="79"/>
      <c r="F15" s="292"/>
      <c r="G15" s="44"/>
      <c r="H15" s="303"/>
      <c r="J15" s="312" t="str">
        <f t="shared" si="0"/>
        <v/>
      </c>
      <c r="K15" s="313" t="str">
        <f t="shared" si="1"/>
        <v/>
      </c>
      <c r="L15" s="313" t="str">
        <f t="shared" si="2"/>
        <v/>
      </c>
    </row>
    <row r="16" spans="1:12">
      <c r="B16" s="104" t="str">
        <f>IF(IF(ISERROR(VLOOKUP(D16,Codigo!$B$4:$C$67,2,FALSE)),"",VLOOKUP(D16,Codigo!$B$4:$C$67,2,FALSE))=D16,"",VLOOKUP(D16,(Codigo!$B$4:$C$67),2,FALSE))</f>
        <v/>
      </c>
      <c r="C16" s="104" t="str">
        <f>IF(IF(ISERROR(VLOOKUP(D16,Codigo!$B$4:$C$67,2,FALSE)),"",VLOOKUP(D16,Codigo!$B$4:$C$67,2,FALSE))=D16,"",VLOOKUP(D16,(Codigo!$B$2:$D$67),3,FALSE))</f>
        <v/>
      </c>
      <c r="D16" s="78"/>
      <c r="E16" s="79"/>
      <c r="F16" s="292"/>
      <c r="G16" s="44"/>
      <c r="H16" s="303"/>
      <c r="J16" s="312" t="str">
        <f t="shared" si="0"/>
        <v/>
      </c>
      <c r="K16" s="313" t="str">
        <f t="shared" si="1"/>
        <v/>
      </c>
      <c r="L16" s="313" t="str">
        <f t="shared" si="2"/>
        <v/>
      </c>
    </row>
    <row r="17" spans="2:12">
      <c r="B17" s="104" t="str">
        <f>IF(IF(ISERROR(VLOOKUP(D17,Codigo!$B$4:$C$67,2,FALSE)),"",VLOOKUP(D17,Codigo!$B$4:$C$67,2,FALSE))=D17,"",VLOOKUP(D17,(Codigo!$B$4:$C$67),2,FALSE))</f>
        <v/>
      </c>
      <c r="C17" s="104" t="str">
        <f>IF(IF(ISERROR(VLOOKUP(D17,Codigo!$B$4:$C$67,2,FALSE)),"",VLOOKUP(D17,Codigo!$B$4:$C$67,2,FALSE))=D17,"",VLOOKUP(D17,(Codigo!$B$2:$D$67),3,FALSE))</f>
        <v/>
      </c>
      <c r="D17" s="78"/>
      <c r="E17" s="79"/>
      <c r="F17" s="292"/>
      <c r="G17" s="44"/>
      <c r="H17" s="303"/>
      <c r="J17" s="312" t="str">
        <f t="shared" si="0"/>
        <v/>
      </c>
      <c r="K17" s="313" t="str">
        <f t="shared" si="1"/>
        <v/>
      </c>
      <c r="L17" s="313" t="str">
        <f t="shared" si="2"/>
        <v/>
      </c>
    </row>
    <row r="18" spans="2:12">
      <c r="B18" s="104" t="str">
        <f>IF(IF(ISERROR(VLOOKUP(D18,Codigo!$B$4:$C$67,2,FALSE)),"",VLOOKUP(D18,Codigo!$B$4:$C$67,2,FALSE))=D18,"",VLOOKUP(D18,(Codigo!$B$4:$C$67),2,FALSE))</f>
        <v/>
      </c>
      <c r="C18" s="104" t="str">
        <f>IF(IF(ISERROR(VLOOKUP(D18,Codigo!$B$4:$C$67,2,FALSE)),"",VLOOKUP(D18,Codigo!$B$4:$C$67,2,FALSE))=D18,"",VLOOKUP(D18,(Codigo!$B$2:$D$67),3,FALSE))</f>
        <v/>
      </c>
      <c r="D18" s="78"/>
      <c r="E18" s="79"/>
      <c r="F18" s="292"/>
      <c r="G18" s="44"/>
      <c r="H18" s="303"/>
      <c r="J18" s="312" t="str">
        <f t="shared" si="0"/>
        <v/>
      </c>
      <c r="K18" s="313" t="str">
        <f t="shared" si="1"/>
        <v/>
      </c>
      <c r="L18" s="313" t="str">
        <f t="shared" si="2"/>
        <v/>
      </c>
    </row>
    <row r="19" spans="2:12">
      <c r="B19" s="104" t="str">
        <f>IF(IF(ISERROR(VLOOKUP(D19,Codigo!$B$4:$C$67,2,FALSE)),"",VLOOKUP(D19,Codigo!$B$4:$C$67,2,FALSE))=D19,"",VLOOKUP(D19,(Codigo!$B$4:$C$67),2,FALSE))</f>
        <v/>
      </c>
      <c r="C19" s="104" t="str">
        <f>IF(IF(ISERROR(VLOOKUP(D19,Codigo!$B$4:$C$67,2,FALSE)),"",VLOOKUP(D19,Codigo!$B$4:$C$67,2,FALSE))=D19,"",VLOOKUP(D19,(Codigo!$B$2:$D$67),3,FALSE))</f>
        <v/>
      </c>
      <c r="D19" s="78"/>
      <c r="E19" s="79"/>
      <c r="F19" s="292"/>
      <c r="G19" s="44"/>
      <c r="H19" s="303"/>
      <c r="J19" s="312" t="str">
        <f t="shared" si="0"/>
        <v/>
      </c>
      <c r="K19" s="313" t="str">
        <f t="shared" si="1"/>
        <v/>
      </c>
      <c r="L19" s="313" t="str">
        <f t="shared" si="2"/>
        <v/>
      </c>
    </row>
    <row r="20" spans="2:12">
      <c r="B20" s="104" t="str">
        <f>IF(IF(ISERROR(VLOOKUP(D20,Codigo!$B$4:$C$67,2,FALSE)),"",VLOOKUP(D20,Codigo!$B$4:$C$67,2,FALSE))=D20,"",VLOOKUP(D20,(Codigo!$B$4:$C$67),2,FALSE))</f>
        <v/>
      </c>
      <c r="C20" s="104" t="str">
        <f>IF(IF(ISERROR(VLOOKUP(D20,Codigo!$B$4:$C$67,2,FALSE)),"",VLOOKUP(D20,Codigo!$B$4:$C$67,2,FALSE))=D20,"",VLOOKUP(D20,(Codigo!$B$2:$D$67),3,FALSE))</f>
        <v/>
      </c>
      <c r="D20" s="78"/>
      <c r="E20" s="79"/>
      <c r="F20" s="292"/>
      <c r="G20" s="44"/>
      <c r="H20" s="303"/>
      <c r="J20" s="312" t="str">
        <f t="shared" si="0"/>
        <v/>
      </c>
      <c r="K20" s="313" t="str">
        <f t="shared" si="1"/>
        <v/>
      </c>
      <c r="L20" s="313" t="str">
        <f t="shared" si="2"/>
        <v/>
      </c>
    </row>
    <row r="21" spans="2:12">
      <c r="B21" s="104" t="str">
        <f>IF(IF(ISERROR(VLOOKUP(D21,Codigo!$B$4:$C$67,2,FALSE)),"",VLOOKUP(D21,Codigo!$B$4:$C$67,2,FALSE))=D21,"",VLOOKUP(D21,(Codigo!$B$4:$C$67),2,FALSE))</f>
        <v/>
      </c>
      <c r="C21" s="104" t="str">
        <f>IF(IF(ISERROR(VLOOKUP(D21,Codigo!$B$4:$C$67,2,FALSE)),"",VLOOKUP(D21,Codigo!$B$4:$C$67,2,FALSE))=D21,"",VLOOKUP(D21,(Codigo!$B$2:$D$67),3,FALSE))</f>
        <v/>
      </c>
      <c r="D21" s="78"/>
      <c r="E21" s="79"/>
      <c r="F21" s="292"/>
      <c r="G21" s="44"/>
      <c r="H21" s="303"/>
      <c r="J21" s="312" t="str">
        <f t="shared" si="0"/>
        <v/>
      </c>
      <c r="K21" s="313" t="str">
        <f t="shared" si="1"/>
        <v/>
      </c>
      <c r="L21" s="313" t="str">
        <f t="shared" si="2"/>
        <v/>
      </c>
    </row>
    <row r="22" spans="2:12">
      <c r="B22" s="104" t="str">
        <f>IF(IF(ISERROR(VLOOKUP(D22,Codigo!$B$4:$C$67,2,FALSE)),"",VLOOKUP(D22,Codigo!$B$4:$C$67,2,FALSE))=D22,"",VLOOKUP(D22,(Codigo!$B$4:$C$67),2,FALSE))</f>
        <v/>
      </c>
      <c r="C22" s="104" t="str">
        <f>IF(IF(ISERROR(VLOOKUP(D22,Codigo!$B$4:$C$67,2,FALSE)),"",VLOOKUP(D22,Codigo!$B$4:$C$67,2,FALSE))=D22,"",VLOOKUP(D22,(Codigo!$B$2:$D$67),3,FALSE))</f>
        <v/>
      </c>
      <c r="D22" s="78"/>
      <c r="E22" s="79"/>
      <c r="F22" s="292"/>
      <c r="G22" s="44"/>
      <c r="H22" s="303"/>
      <c r="J22" s="312" t="str">
        <f t="shared" si="0"/>
        <v/>
      </c>
      <c r="K22" s="313" t="str">
        <f t="shared" si="1"/>
        <v/>
      </c>
      <c r="L22" s="313" t="str">
        <f t="shared" si="2"/>
        <v/>
      </c>
    </row>
    <row r="23" spans="2:12">
      <c r="B23" s="104" t="str">
        <f>IF(IF(ISERROR(VLOOKUP(D23,Codigo!$B$4:$C$67,2,FALSE)),"",VLOOKUP(D23,Codigo!$B$4:$C$67,2,FALSE))=D23,"",VLOOKUP(D23,(Codigo!$B$4:$C$67),2,FALSE))</f>
        <v/>
      </c>
      <c r="C23" s="104" t="str">
        <f>IF(IF(ISERROR(VLOOKUP(D23,Codigo!$B$4:$C$67,2,FALSE)),"",VLOOKUP(D23,Codigo!$B$4:$C$67,2,FALSE))=D23,"",VLOOKUP(D23,(Codigo!$B$2:$D$67),3,FALSE))</f>
        <v/>
      </c>
      <c r="D23" s="78"/>
      <c r="E23" s="79"/>
      <c r="F23" s="292"/>
      <c r="G23" s="44"/>
      <c r="H23" s="303"/>
      <c r="J23" s="312" t="str">
        <f t="shared" si="0"/>
        <v/>
      </c>
      <c r="K23" s="313" t="str">
        <f t="shared" si="1"/>
        <v/>
      </c>
      <c r="L23" s="313" t="str">
        <f t="shared" si="2"/>
        <v/>
      </c>
    </row>
    <row r="24" spans="2:12">
      <c r="B24" s="104" t="str">
        <f>IF(IF(ISERROR(VLOOKUP(D24,Codigo!$B$4:$C$67,2,FALSE)),"",VLOOKUP(D24,Codigo!$B$4:$C$67,2,FALSE))=D24,"",VLOOKUP(D24,(Codigo!$B$4:$C$67),2,FALSE))</f>
        <v/>
      </c>
      <c r="C24" s="104" t="str">
        <f>IF(IF(ISERROR(VLOOKUP(D24,Codigo!$B$4:$C$67,2,FALSE)),"",VLOOKUP(D24,Codigo!$B$4:$C$67,2,FALSE))=D24,"",VLOOKUP(D24,(Codigo!$B$2:$D$67),3,FALSE))</f>
        <v/>
      </c>
      <c r="D24" s="78"/>
      <c r="E24" s="79"/>
      <c r="F24" s="292"/>
      <c r="G24" s="44"/>
      <c r="H24" s="303"/>
      <c r="J24" s="312" t="str">
        <f t="shared" si="0"/>
        <v/>
      </c>
      <c r="K24" s="313" t="str">
        <f t="shared" si="1"/>
        <v/>
      </c>
      <c r="L24" s="313" t="str">
        <f t="shared" si="2"/>
        <v/>
      </c>
    </row>
    <row r="25" spans="2:12">
      <c r="B25" s="104" t="str">
        <f>IF(IF(ISERROR(VLOOKUP(D25,Codigo!$B$4:$C$67,2,FALSE)),"",VLOOKUP(D25,Codigo!$B$4:$C$67,2,FALSE))=D25,"",VLOOKUP(D25,(Codigo!$B$4:$C$67),2,FALSE))</f>
        <v/>
      </c>
      <c r="C25" s="104" t="str">
        <f>IF(IF(ISERROR(VLOOKUP(D25,Codigo!$B$4:$C$67,2,FALSE)),"",VLOOKUP(D25,Codigo!$B$4:$C$67,2,FALSE))=D25,"",VLOOKUP(D25,(Codigo!$B$2:$D$67),3,FALSE))</f>
        <v/>
      </c>
      <c r="D25" s="78"/>
      <c r="E25" s="79"/>
      <c r="F25" s="292"/>
      <c r="G25" s="44"/>
      <c r="H25" s="303"/>
      <c r="J25" s="312" t="str">
        <f t="shared" si="0"/>
        <v/>
      </c>
      <c r="K25" s="313" t="str">
        <f t="shared" si="1"/>
        <v/>
      </c>
      <c r="L25" s="313" t="str">
        <f t="shared" si="2"/>
        <v/>
      </c>
    </row>
    <row r="26" spans="2:12">
      <c r="B26" s="104" t="str">
        <f>IF(IF(ISERROR(VLOOKUP(D26,Codigo!$B$4:$C$67,2,FALSE)),"",VLOOKUP(D26,Codigo!$B$4:$C$67,2,FALSE))=D26,"",VLOOKUP(D26,(Codigo!$B$4:$C$67),2,FALSE))</f>
        <v/>
      </c>
      <c r="C26" s="104" t="str">
        <f>IF(IF(ISERROR(VLOOKUP(D26,Codigo!$B$4:$C$67,2,FALSE)),"",VLOOKUP(D26,Codigo!$B$4:$C$67,2,FALSE))=D26,"",VLOOKUP(D26,(Codigo!$B$2:$D$67),3,FALSE))</f>
        <v/>
      </c>
      <c r="D26" s="78"/>
      <c r="E26" s="79"/>
      <c r="F26" s="292"/>
      <c r="G26" s="44"/>
      <c r="H26" s="303"/>
      <c r="J26" s="312" t="str">
        <f t="shared" si="0"/>
        <v/>
      </c>
      <c r="K26" s="313" t="str">
        <f t="shared" si="1"/>
        <v/>
      </c>
      <c r="L26" s="313" t="str">
        <f t="shared" si="2"/>
        <v/>
      </c>
    </row>
    <row r="27" spans="2:12">
      <c r="B27" s="104" t="str">
        <f>IF(IF(ISERROR(VLOOKUP(D27,Codigo!$B$4:$C$67,2,FALSE)),"",VLOOKUP(D27,Codigo!$B$4:$C$67,2,FALSE))=D27,"",VLOOKUP(D27,(Codigo!$B$4:$C$67),2,FALSE))</f>
        <v/>
      </c>
      <c r="C27" s="104" t="str">
        <f>IF(IF(ISERROR(VLOOKUP(D27,Codigo!$B$4:$C$67,2,FALSE)),"",VLOOKUP(D27,Codigo!$B$4:$C$67,2,FALSE))=D27,"",VLOOKUP(D27,(Codigo!$B$2:$D$67),3,FALSE))</f>
        <v/>
      </c>
      <c r="D27" s="78"/>
      <c r="E27" s="79"/>
      <c r="F27" s="292"/>
      <c r="G27" s="44"/>
      <c r="H27" s="303"/>
      <c r="J27" s="312" t="str">
        <f t="shared" si="0"/>
        <v/>
      </c>
      <c r="K27" s="313" t="str">
        <f t="shared" si="1"/>
        <v/>
      </c>
      <c r="L27" s="313" t="str">
        <f t="shared" si="2"/>
        <v/>
      </c>
    </row>
    <row r="28" spans="2:12">
      <c r="B28" s="104" t="str">
        <f>IF(IF(ISERROR(VLOOKUP(D28,Codigo!$B$4:$C$67,2,FALSE)),"",VLOOKUP(D28,Codigo!$B$4:$C$67,2,FALSE))=D28,"",VLOOKUP(D28,(Codigo!$B$4:$C$67),2,FALSE))</f>
        <v/>
      </c>
      <c r="C28" s="104" t="str">
        <f>IF(IF(ISERROR(VLOOKUP(D28,Codigo!$B$4:$C$67,2,FALSE)),"",VLOOKUP(D28,Codigo!$B$4:$C$67,2,FALSE))=D28,"",VLOOKUP(D28,(Codigo!$B$2:$D$67),3,FALSE))</f>
        <v/>
      </c>
      <c r="D28" s="78"/>
      <c r="E28" s="79"/>
      <c r="F28" s="292"/>
      <c r="G28" s="44"/>
      <c r="H28" s="303"/>
      <c r="J28" s="312" t="str">
        <f t="shared" si="0"/>
        <v/>
      </c>
      <c r="K28" s="313" t="str">
        <f t="shared" si="1"/>
        <v/>
      </c>
      <c r="L28" s="313" t="str">
        <f t="shared" si="2"/>
        <v/>
      </c>
    </row>
    <row r="29" spans="2:12">
      <c r="B29" s="104" t="str">
        <f>IF(IF(ISERROR(VLOOKUP(D29,Codigo!$B$4:$C$67,2,FALSE)),"",VLOOKUP(D29,Codigo!$B$4:$C$67,2,FALSE))=D29,"",VLOOKUP(D29,(Codigo!$B$4:$C$67),2,FALSE))</f>
        <v/>
      </c>
      <c r="C29" s="104" t="str">
        <f>IF(IF(ISERROR(VLOOKUP(D29,Codigo!$B$4:$C$67,2,FALSE)),"",VLOOKUP(D29,Codigo!$B$4:$C$67,2,FALSE))=D29,"",VLOOKUP(D29,(Codigo!$B$2:$D$67),3,FALSE))</f>
        <v/>
      </c>
      <c r="D29" s="78"/>
      <c r="E29" s="79"/>
      <c r="F29" s="292"/>
      <c r="G29" s="44"/>
      <c r="H29" s="303"/>
      <c r="J29" s="312" t="str">
        <f t="shared" si="0"/>
        <v/>
      </c>
      <c r="K29" s="313" t="str">
        <f t="shared" si="1"/>
        <v/>
      </c>
      <c r="L29" s="313" t="str">
        <f t="shared" si="2"/>
        <v/>
      </c>
    </row>
    <row r="30" spans="2:12">
      <c r="B30" s="104" t="str">
        <f>IF(IF(ISERROR(VLOOKUP(D30,Codigo!$B$4:$C$67,2,FALSE)),"",VLOOKUP(D30,Codigo!$B$4:$C$67,2,FALSE))=D30,"",VLOOKUP(D30,(Codigo!$B$4:$C$67),2,FALSE))</f>
        <v/>
      </c>
      <c r="C30" s="104" t="str">
        <f>IF(IF(ISERROR(VLOOKUP(D30,Codigo!$B$4:$C$67,2,FALSE)),"",VLOOKUP(D30,Codigo!$B$4:$C$67,2,FALSE))=D30,"",VLOOKUP(D30,(Codigo!$B$2:$D$67),3,FALSE))</f>
        <v/>
      </c>
      <c r="D30" s="78"/>
      <c r="E30" s="80"/>
      <c r="F30" s="292"/>
      <c r="G30" s="44"/>
      <c r="H30" s="303"/>
      <c r="J30" s="312" t="str">
        <f t="shared" si="0"/>
        <v/>
      </c>
      <c r="K30" s="313" t="str">
        <f t="shared" si="1"/>
        <v/>
      </c>
      <c r="L30" s="313" t="str">
        <f t="shared" si="2"/>
        <v/>
      </c>
    </row>
    <row r="31" spans="2:12">
      <c r="B31" s="104" t="str">
        <f>IF(IF(ISERROR(VLOOKUP(D31,Codigo!$B$4:$C$67,2,FALSE)),"",VLOOKUP(D31,Codigo!$B$4:$C$67,2,FALSE))=D31,"",VLOOKUP(D31,(Codigo!$B$4:$C$67),2,FALSE))</f>
        <v/>
      </c>
      <c r="C31" s="104" t="str">
        <f>IF(IF(ISERROR(VLOOKUP(D31,Codigo!$B$4:$C$67,2,FALSE)),"",VLOOKUP(D31,Codigo!$B$4:$C$67,2,FALSE))=D31,"",VLOOKUP(D31,(Codigo!$B$2:$D$67),3,FALSE))</f>
        <v/>
      </c>
      <c r="D31" s="78"/>
      <c r="E31" s="79"/>
      <c r="F31" s="292"/>
      <c r="G31" s="44"/>
      <c r="H31" s="303"/>
      <c r="J31" s="312" t="str">
        <f t="shared" si="0"/>
        <v/>
      </c>
      <c r="K31" s="313" t="str">
        <f t="shared" si="1"/>
        <v/>
      </c>
      <c r="L31" s="313" t="str">
        <f t="shared" si="2"/>
        <v/>
      </c>
    </row>
    <row r="32" spans="2:12">
      <c r="B32" s="104" t="str">
        <f>IF(IF(ISERROR(VLOOKUP(D32,Codigo!$B$4:$C$67,2,FALSE)),"",VLOOKUP(D32,Codigo!$B$4:$C$67,2,FALSE))=D32,"",VLOOKUP(D32,(Codigo!$B$4:$C$67),2,FALSE))</f>
        <v/>
      </c>
      <c r="C32" s="104" t="str">
        <f>IF(IF(ISERROR(VLOOKUP(D32,Codigo!$B$4:$C$67,2,FALSE)),"",VLOOKUP(D32,Codigo!$B$4:$C$67,2,FALSE))=D32,"",VLOOKUP(D32,(Codigo!$B$2:$D$67),3,FALSE))</f>
        <v/>
      </c>
      <c r="D32" s="78"/>
      <c r="E32" s="79"/>
      <c r="F32" s="292"/>
      <c r="G32" s="44"/>
      <c r="H32" s="303"/>
      <c r="J32" s="312" t="str">
        <f t="shared" si="0"/>
        <v/>
      </c>
      <c r="K32" s="313" t="str">
        <f t="shared" si="1"/>
        <v/>
      </c>
      <c r="L32" s="313" t="str">
        <f t="shared" si="2"/>
        <v/>
      </c>
    </row>
    <row r="33" spans="2:12">
      <c r="B33" s="104" t="str">
        <f>IF(IF(ISERROR(VLOOKUP(D33,Codigo!$B$4:$C$67,2,FALSE)),"",VLOOKUP(D33,Codigo!$B$4:$C$67,2,FALSE))=D33,"",VLOOKUP(D33,(Codigo!$B$4:$C$67),2,FALSE))</f>
        <v/>
      </c>
      <c r="C33" s="104" t="str">
        <f>IF(IF(ISERROR(VLOOKUP(D33,Codigo!$B$4:$C$67,2,FALSE)),"",VLOOKUP(D33,Codigo!$B$4:$C$67,2,FALSE))=D33,"",VLOOKUP(D33,(Codigo!$B$2:$D$67),3,FALSE))</f>
        <v/>
      </c>
      <c r="D33" s="78"/>
      <c r="E33" s="79"/>
      <c r="F33" s="292"/>
      <c r="G33" s="44"/>
      <c r="H33" s="303"/>
      <c r="J33" s="312" t="str">
        <f t="shared" si="0"/>
        <v/>
      </c>
      <c r="K33" s="313" t="str">
        <f t="shared" si="1"/>
        <v/>
      </c>
      <c r="L33" s="313" t="str">
        <f t="shared" si="2"/>
        <v/>
      </c>
    </row>
    <row r="34" spans="2:12">
      <c r="B34" s="104" t="str">
        <f>IF(IF(ISERROR(VLOOKUP(D34,Codigo!$B$4:$C$67,2,FALSE)),"",VLOOKUP(D34,Codigo!$B$4:$C$67,2,FALSE))=D34,"",VLOOKUP(D34,(Codigo!$B$4:$C$67),2,FALSE))</f>
        <v/>
      </c>
      <c r="C34" s="104" t="str">
        <f>IF(IF(ISERROR(VLOOKUP(D34,Codigo!$B$4:$C$67,2,FALSE)),"",VLOOKUP(D34,Codigo!$B$4:$C$67,2,FALSE))=D34,"",VLOOKUP(D34,(Codigo!$B$2:$D$67),3,FALSE))</f>
        <v/>
      </c>
      <c r="D34" s="78"/>
      <c r="E34" s="79"/>
      <c r="F34" s="292"/>
      <c r="G34" s="44"/>
      <c r="H34" s="303"/>
      <c r="J34" s="312" t="str">
        <f t="shared" si="0"/>
        <v/>
      </c>
      <c r="K34" s="313" t="str">
        <f t="shared" si="1"/>
        <v/>
      </c>
      <c r="L34" s="313" t="str">
        <f t="shared" si="2"/>
        <v/>
      </c>
    </row>
    <row r="35" spans="2:12">
      <c r="B35" s="104" t="str">
        <f>IF(IF(ISERROR(VLOOKUP(D35,Codigo!$B$4:$C$67,2,FALSE)),"",VLOOKUP(D35,Codigo!$B$4:$C$67,2,FALSE))=D35,"",VLOOKUP(D35,(Codigo!$B$4:$C$67),2,FALSE))</f>
        <v/>
      </c>
      <c r="C35" s="104" t="str">
        <f>IF(IF(ISERROR(VLOOKUP(D35,Codigo!$B$4:$C$67,2,FALSE)),"",VLOOKUP(D35,Codigo!$B$4:$C$67,2,FALSE))=D35,"",VLOOKUP(D35,(Codigo!$B$2:$D$67),3,FALSE))</f>
        <v/>
      </c>
      <c r="D35" s="78"/>
      <c r="E35" s="79"/>
      <c r="F35" s="292"/>
      <c r="G35" s="44"/>
      <c r="H35" s="303"/>
      <c r="J35" s="312" t="str">
        <f t="shared" si="0"/>
        <v/>
      </c>
      <c r="K35" s="313" t="str">
        <f t="shared" si="1"/>
        <v/>
      </c>
      <c r="L35" s="313" t="str">
        <f t="shared" si="2"/>
        <v/>
      </c>
    </row>
    <row r="36" spans="2:12">
      <c r="B36" s="104" t="str">
        <f>IF(IF(ISERROR(VLOOKUP(D36,Codigo!$B$4:$C$67,2,FALSE)),"",VLOOKUP(D36,Codigo!$B$4:$C$67,2,FALSE))=D36,"",VLOOKUP(D36,(Codigo!$B$4:$C$67),2,FALSE))</f>
        <v/>
      </c>
      <c r="C36" s="104" t="str">
        <f>IF(IF(ISERROR(VLOOKUP(D36,Codigo!$B$4:$C$67,2,FALSE)),"",VLOOKUP(D36,Codigo!$B$4:$C$67,2,FALSE))=D36,"",VLOOKUP(D36,(Codigo!$B$2:$D$67),3,FALSE))</f>
        <v/>
      </c>
      <c r="D36" s="78"/>
      <c r="E36" s="79"/>
      <c r="F36" s="292"/>
      <c r="G36" s="44"/>
      <c r="H36" s="303"/>
      <c r="J36" s="312" t="str">
        <f t="shared" si="0"/>
        <v/>
      </c>
      <c r="K36" s="313" t="str">
        <f t="shared" si="1"/>
        <v/>
      </c>
      <c r="L36" s="313" t="str">
        <f t="shared" si="2"/>
        <v/>
      </c>
    </row>
    <row r="37" spans="2:12">
      <c r="B37" s="104" t="str">
        <f>IF(IF(ISERROR(VLOOKUP(D37,Codigo!$B$4:$C$67,2,FALSE)),"",VLOOKUP(D37,Codigo!$B$4:$C$67,2,FALSE))=D37,"",VLOOKUP(D37,(Codigo!$B$4:$C$67),2,FALSE))</f>
        <v/>
      </c>
      <c r="C37" s="104" t="str">
        <f>IF(IF(ISERROR(VLOOKUP(D37,Codigo!$B$4:$C$67,2,FALSE)),"",VLOOKUP(D37,Codigo!$B$4:$C$67,2,FALSE))=D37,"",VLOOKUP(D37,(Codigo!$B$2:$D$67),3,FALSE))</f>
        <v/>
      </c>
      <c r="D37" s="78"/>
      <c r="E37" s="79"/>
      <c r="F37" s="292"/>
      <c r="G37" s="44"/>
      <c r="H37" s="303"/>
      <c r="J37" s="312" t="str">
        <f t="shared" si="0"/>
        <v/>
      </c>
      <c r="K37" s="313" t="str">
        <f t="shared" si="1"/>
        <v/>
      </c>
      <c r="L37" s="313" t="str">
        <f t="shared" si="2"/>
        <v/>
      </c>
    </row>
    <row r="38" spans="2:12">
      <c r="B38" s="104" t="str">
        <f>IF(IF(ISERROR(VLOOKUP(D38,Codigo!$B$4:$C$67,2,FALSE)),"",VLOOKUP(D38,Codigo!$B$4:$C$67,2,FALSE))=D38,"",VLOOKUP(D38,(Codigo!$B$4:$C$67),2,FALSE))</f>
        <v/>
      </c>
      <c r="C38" s="104" t="str">
        <f>IF(IF(ISERROR(VLOOKUP(D38,Codigo!$B$4:$C$67,2,FALSE)),"",VLOOKUP(D38,Codigo!$B$4:$C$67,2,FALSE))=D38,"",VLOOKUP(D38,(Codigo!$B$2:$D$67),3,FALSE))</f>
        <v/>
      </c>
      <c r="D38" s="78"/>
      <c r="E38" s="79"/>
      <c r="F38" s="292"/>
      <c r="G38" s="44"/>
      <c r="H38" s="293"/>
      <c r="J38" s="312" t="str">
        <f t="shared" si="0"/>
        <v/>
      </c>
      <c r="K38" s="313" t="str">
        <f t="shared" si="1"/>
        <v/>
      </c>
      <c r="L38" s="313" t="str">
        <f t="shared" si="2"/>
        <v/>
      </c>
    </row>
    <row r="39" spans="2:12">
      <c r="B39" s="104" t="str">
        <f>IF(IF(ISERROR(VLOOKUP(D39,Codigo!$B$4:$C$67,2,FALSE)),"",VLOOKUP(D39,Codigo!$B$4:$C$67,2,FALSE))=D39,"",VLOOKUP(D39,(Codigo!$B$4:$C$67),2,FALSE))</f>
        <v/>
      </c>
      <c r="C39" s="104" t="str">
        <f>IF(IF(ISERROR(VLOOKUP(D39,Codigo!$B$4:$C$67,2,FALSE)),"",VLOOKUP(D39,Codigo!$B$4:$C$67,2,FALSE))=D39,"",VLOOKUP(D39,(Codigo!$B$2:$D$67),3,FALSE))</f>
        <v/>
      </c>
      <c r="D39" s="78"/>
      <c r="E39" s="79"/>
      <c r="F39" s="292"/>
      <c r="G39" s="44"/>
      <c r="H39" s="293"/>
      <c r="J39" s="312" t="str">
        <f t="shared" si="0"/>
        <v/>
      </c>
      <c r="K39" s="313" t="str">
        <f t="shared" si="1"/>
        <v/>
      </c>
      <c r="L39" s="313" t="str">
        <f t="shared" si="2"/>
        <v/>
      </c>
    </row>
    <row r="40" spans="2:12">
      <c r="B40" s="104" t="str">
        <f>IF(IF(ISERROR(VLOOKUP(D40,Codigo!$B$4:$C$67,2,FALSE)),"",VLOOKUP(D40,Codigo!$B$4:$C$67,2,FALSE))=D40,"",VLOOKUP(D40,(Codigo!$B$4:$C$67),2,FALSE))</f>
        <v/>
      </c>
      <c r="C40" s="104" t="str">
        <f>IF(IF(ISERROR(VLOOKUP(D40,Codigo!$B$4:$C$67,2,FALSE)),"",VLOOKUP(D40,Codigo!$B$4:$C$67,2,FALSE))=D40,"",VLOOKUP(D40,(Codigo!$B$2:$D$67),3,FALSE))</f>
        <v/>
      </c>
      <c r="D40" s="78"/>
      <c r="E40" s="79"/>
      <c r="F40" s="292"/>
      <c r="G40" s="44"/>
      <c r="H40" s="293"/>
      <c r="J40" s="312" t="str">
        <f t="shared" si="0"/>
        <v/>
      </c>
      <c r="K40" s="313" t="str">
        <f t="shared" si="1"/>
        <v/>
      </c>
      <c r="L40" s="313" t="str">
        <f t="shared" si="2"/>
        <v/>
      </c>
    </row>
    <row r="41" spans="2:12">
      <c r="B41" s="104" t="str">
        <f>IF(IF(ISERROR(VLOOKUP(D41,Codigo!$B$4:$C$67,2,FALSE)),"",VLOOKUP(D41,Codigo!$B$4:$C$67,2,FALSE))=D41,"",VLOOKUP(D41,(Codigo!$B$4:$C$67),2,FALSE))</f>
        <v/>
      </c>
      <c r="C41" s="104" t="str">
        <f>IF(IF(ISERROR(VLOOKUP(D41,Codigo!$B$4:$C$67,2,FALSE)),"",VLOOKUP(D41,Codigo!$B$4:$C$67,2,FALSE))=D41,"",VLOOKUP(D41,(Codigo!$B$2:$D$67),3,FALSE))</f>
        <v/>
      </c>
      <c r="D41" s="78"/>
      <c r="E41" s="79"/>
      <c r="F41" s="292"/>
      <c r="G41" s="44"/>
      <c r="H41" s="293"/>
      <c r="J41" s="312" t="str">
        <f t="shared" si="0"/>
        <v/>
      </c>
      <c r="K41" s="313" t="str">
        <f t="shared" si="1"/>
        <v/>
      </c>
      <c r="L41" s="313" t="str">
        <f t="shared" si="2"/>
        <v/>
      </c>
    </row>
    <row r="42" spans="2:12">
      <c r="B42" s="104" t="str">
        <f>IF(IF(ISERROR(VLOOKUP(D42,Codigo!$B$4:$C$67,2,FALSE)),"",VLOOKUP(D42,Codigo!$B$4:$C$67,2,FALSE))=D42,"",VLOOKUP(D42,(Codigo!$B$4:$C$67),2,FALSE))</f>
        <v/>
      </c>
      <c r="C42" s="104" t="str">
        <f>IF(IF(ISERROR(VLOOKUP(D42,Codigo!$B$4:$C$67,2,FALSE)),"",VLOOKUP(D42,Codigo!$B$4:$C$67,2,FALSE))=D42,"",VLOOKUP(D42,(Codigo!$B$2:$D$67),3,FALSE))</f>
        <v/>
      </c>
      <c r="D42" s="78"/>
      <c r="E42" s="79"/>
      <c r="F42" s="292"/>
      <c r="G42" s="44"/>
      <c r="H42" s="293"/>
      <c r="J42" s="312" t="str">
        <f t="shared" si="0"/>
        <v/>
      </c>
      <c r="K42" s="313" t="str">
        <f t="shared" si="1"/>
        <v/>
      </c>
      <c r="L42" s="313" t="str">
        <f t="shared" si="2"/>
        <v/>
      </c>
    </row>
    <row r="43" spans="2:12">
      <c r="B43" s="104" t="str">
        <f>IF(IF(ISERROR(VLOOKUP(D43,Codigo!$B$4:$C$67,2,FALSE)),"",VLOOKUP(D43,Codigo!$B$4:$C$67,2,FALSE))=D43,"",VLOOKUP(D43,(Codigo!$B$4:$C$67),2,FALSE))</f>
        <v/>
      </c>
      <c r="C43" s="104" t="str">
        <f>IF(IF(ISERROR(VLOOKUP(D43,Codigo!$B$4:$C$67,2,FALSE)),"",VLOOKUP(D43,Codigo!$B$4:$C$67,2,FALSE))=D43,"",VLOOKUP(D43,(Codigo!$B$2:$D$67),3,FALSE))</f>
        <v/>
      </c>
      <c r="D43" s="78"/>
      <c r="E43" s="79"/>
      <c r="F43" s="292"/>
      <c r="G43" s="44"/>
      <c r="H43" s="293"/>
      <c r="J43" s="312" t="str">
        <f t="shared" si="0"/>
        <v/>
      </c>
      <c r="K43" s="313" t="str">
        <f t="shared" si="1"/>
        <v/>
      </c>
      <c r="L43" s="313" t="str">
        <f t="shared" si="2"/>
        <v/>
      </c>
    </row>
    <row r="44" spans="2:12">
      <c r="B44" s="104" t="str">
        <f>IF(IF(ISERROR(VLOOKUP(D44,Codigo!$B$4:$C$67,2,FALSE)),"",VLOOKUP(D44,Codigo!$B$4:$C$67,2,FALSE))=D44,"",VLOOKUP(D44,(Codigo!$B$4:$C$67),2,FALSE))</f>
        <v/>
      </c>
      <c r="C44" s="104" t="str">
        <f>IF(IF(ISERROR(VLOOKUP(D44,Codigo!$B$4:$C$67,2,FALSE)),"",VLOOKUP(D44,Codigo!$B$4:$C$67,2,FALSE))=D44,"",VLOOKUP(D44,(Codigo!$B$2:$D$67),3,FALSE))</f>
        <v/>
      </c>
      <c r="D44" s="78"/>
      <c r="E44" s="79"/>
      <c r="F44" s="292"/>
      <c r="G44" s="44"/>
      <c r="H44" s="293"/>
      <c r="J44" s="312" t="str">
        <f t="shared" si="0"/>
        <v/>
      </c>
      <c r="K44" s="313" t="str">
        <f t="shared" si="1"/>
        <v/>
      </c>
      <c r="L44" s="313" t="str">
        <f t="shared" si="2"/>
        <v/>
      </c>
    </row>
    <row r="45" spans="2:12">
      <c r="B45" s="104" t="str">
        <f>IF(IF(ISERROR(VLOOKUP(D45,Codigo!$B$4:$C$67,2,FALSE)),"",VLOOKUP(D45,Codigo!$B$4:$C$67,2,FALSE))=D45,"",VLOOKUP(D45,(Codigo!$B$4:$C$67),2,FALSE))</f>
        <v/>
      </c>
      <c r="C45" s="104" t="str">
        <f>IF(IF(ISERROR(VLOOKUP(D45,Codigo!$B$4:$C$67,2,FALSE)),"",VLOOKUP(D45,Codigo!$B$4:$C$67,2,FALSE))=D45,"",VLOOKUP(D45,(Codigo!$B$2:$D$67),3,FALSE))</f>
        <v/>
      </c>
      <c r="D45" s="78"/>
      <c r="E45" s="79"/>
      <c r="F45" s="292"/>
      <c r="G45" s="44"/>
      <c r="H45" s="293"/>
      <c r="J45" s="312" t="str">
        <f t="shared" si="0"/>
        <v/>
      </c>
      <c r="K45" s="313" t="str">
        <f t="shared" si="1"/>
        <v/>
      </c>
      <c r="L45" s="313" t="str">
        <f t="shared" si="2"/>
        <v/>
      </c>
    </row>
    <row r="46" spans="2:12">
      <c r="B46" s="104" t="str">
        <f>IF(IF(ISERROR(VLOOKUP(D46,Codigo!$B$4:$C$67,2,FALSE)),"",VLOOKUP(D46,Codigo!$B$4:$C$67,2,FALSE))=D46,"",VLOOKUP(D46,(Codigo!$B$4:$C$67),2,FALSE))</f>
        <v/>
      </c>
      <c r="C46" s="104" t="str">
        <f>IF(IF(ISERROR(VLOOKUP(D46,Codigo!$B$4:$C$67,2,FALSE)),"",VLOOKUP(D46,Codigo!$B$4:$C$67,2,FALSE))=D46,"",VLOOKUP(D46,(Codigo!$B$2:$D$67),3,FALSE))</f>
        <v/>
      </c>
      <c r="D46" s="78"/>
      <c r="E46" s="79"/>
      <c r="F46" s="292"/>
      <c r="G46" s="44"/>
      <c r="H46" s="293"/>
      <c r="J46" s="312" t="str">
        <f t="shared" si="0"/>
        <v/>
      </c>
      <c r="K46" s="313" t="str">
        <f t="shared" si="1"/>
        <v/>
      </c>
      <c r="L46" s="313" t="str">
        <f t="shared" si="2"/>
        <v/>
      </c>
    </row>
    <row r="47" spans="2:12">
      <c r="B47" s="104" t="str">
        <f>IF(IF(ISERROR(VLOOKUP(D47,Codigo!$B$4:$C$67,2,FALSE)),"",VLOOKUP(D47,Codigo!$B$4:$C$67,2,FALSE))=D47,"",VLOOKUP(D47,(Codigo!$B$4:$C$67),2,FALSE))</f>
        <v/>
      </c>
      <c r="C47" s="104" t="str">
        <f>IF(IF(ISERROR(VLOOKUP(D47,Codigo!$B$4:$C$67,2,FALSE)),"",VLOOKUP(D47,Codigo!$B$4:$C$67,2,FALSE))=D47,"",VLOOKUP(D47,(Codigo!$B$2:$D$67),3,FALSE))</f>
        <v/>
      </c>
      <c r="D47" s="78"/>
      <c r="E47" s="79"/>
      <c r="F47" s="292"/>
      <c r="G47" s="44"/>
      <c r="H47" s="293"/>
      <c r="J47" s="312" t="str">
        <f t="shared" si="0"/>
        <v/>
      </c>
      <c r="K47" s="313" t="str">
        <f t="shared" si="1"/>
        <v/>
      </c>
      <c r="L47" s="313" t="str">
        <f t="shared" si="2"/>
        <v/>
      </c>
    </row>
    <row r="48" spans="2:12">
      <c r="B48" s="104" t="str">
        <f>IF(IF(ISERROR(VLOOKUP(D48,Codigo!$B$4:$C$67,2,FALSE)),"",VLOOKUP(D48,Codigo!$B$4:$C$67,2,FALSE))=D48,"",VLOOKUP(D48,(Codigo!$B$4:$C$67),2,FALSE))</f>
        <v/>
      </c>
      <c r="C48" s="104" t="str">
        <f>IF(IF(ISERROR(VLOOKUP(D48,Codigo!$B$4:$C$67,2,FALSE)),"",VLOOKUP(D48,Codigo!$B$4:$C$67,2,FALSE))=D48,"",VLOOKUP(D48,(Codigo!$B$2:$D$67),3,FALSE))</f>
        <v/>
      </c>
      <c r="D48" s="78"/>
      <c r="E48" s="79"/>
      <c r="F48" s="292"/>
      <c r="G48" s="44"/>
      <c r="H48" s="293"/>
      <c r="J48" s="312" t="str">
        <f t="shared" si="0"/>
        <v/>
      </c>
      <c r="K48" s="313" t="str">
        <f t="shared" si="1"/>
        <v/>
      </c>
      <c r="L48" s="313" t="str">
        <f t="shared" si="2"/>
        <v/>
      </c>
    </row>
    <row r="49" spans="2:12">
      <c r="B49" s="104" t="str">
        <f>IF(IF(ISERROR(VLOOKUP(D49,Codigo!$B$4:$C$67,2,FALSE)),"",VLOOKUP(D49,Codigo!$B$4:$C$67,2,FALSE))=D49,"",VLOOKUP(D49,(Codigo!$B$4:$C$67),2,FALSE))</f>
        <v/>
      </c>
      <c r="C49" s="104" t="str">
        <f>IF(IF(ISERROR(VLOOKUP(D49,Codigo!$B$4:$C$67,2,FALSE)),"",VLOOKUP(D49,Codigo!$B$4:$C$67,2,FALSE))=D49,"",VLOOKUP(D49,(Codigo!$B$2:$D$67),3,FALSE))</f>
        <v/>
      </c>
      <c r="D49" s="78"/>
      <c r="E49" s="79"/>
      <c r="F49" s="292"/>
      <c r="G49" s="44"/>
      <c r="H49" s="293"/>
      <c r="J49" s="312" t="str">
        <f t="shared" si="0"/>
        <v/>
      </c>
      <c r="K49" s="313" t="str">
        <f t="shared" si="1"/>
        <v/>
      </c>
      <c r="L49" s="313" t="str">
        <f t="shared" si="2"/>
        <v/>
      </c>
    </row>
    <row r="50" spans="2:12">
      <c r="B50" s="104" t="str">
        <f>IF(IF(ISERROR(VLOOKUP(D50,Codigo!$B$4:$C$67,2,FALSE)),"",VLOOKUP(D50,Codigo!$B$4:$C$67,2,FALSE))=D50,"",VLOOKUP(D50,(Codigo!$B$4:$C$67),2,FALSE))</f>
        <v/>
      </c>
      <c r="C50" s="104" t="str">
        <f>IF(IF(ISERROR(VLOOKUP(D50,Codigo!$B$4:$C$67,2,FALSE)),"",VLOOKUP(D50,Codigo!$B$4:$C$67,2,FALSE))=D50,"",VLOOKUP(D50,(Codigo!$B$2:$D$67),3,FALSE))</f>
        <v/>
      </c>
      <c r="D50" s="78"/>
      <c r="E50" s="79"/>
      <c r="F50" s="292"/>
      <c r="G50" s="44"/>
      <c r="H50" s="293"/>
      <c r="J50" s="312" t="str">
        <f t="shared" si="0"/>
        <v/>
      </c>
      <c r="K50" s="313" t="str">
        <f t="shared" si="1"/>
        <v/>
      </c>
      <c r="L50" s="313" t="str">
        <f t="shared" si="2"/>
        <v/>
      </c>
    </row>
    <row r="51" spans="2:12">
      <c r="B51" s="104" t="str">
        <f>IF(IF(ISERROR(VLOOKUP(D51,Codigo!$B$4:$C$67,2,FALSE)),"",VLOOKUP(D51,Codigo!$B$4:$C$67,2,FALSE))=D51,"",VLOOKUP(D51,(Codigo!$B$4:$C$67),2,FALSE))</f>
        <v/>
      </c>
      <c r="C51" s="104" t="str">
        <f>IF(IF(ISERROR(VLOOKUP(D51,Codigo!$B$4:$C$67,2,FALSE)),"",VLOOKUP(D51,Codigo!$B$4:$C$67,2,FALSE))=D51,"",VLOOKUP(D51,(Codigo!$B$2:$D$67),3,FALSE))</f>
        <v/>
      </c>
      <c r="D51" s="78"/>
      <c r="E51" s="79"/>
      <c r="F51" s="292"/>
      <c r="G51" s="44"/>
      <c r="H51" s="293"/>
      <c r="J51" s="312" t="str">
        <f t="shared" si="0"/>
        <v/>
      </c>
      <c r="K51" s="313" t="str">
        <f t="shared" si="1"/>
        <v/>
      </c>
      <c r="L51" s="313" t="str">
        <f t="shared" si="2"/>
        <v/>
      </c>
    </row>
    <row r="52" spans="2:12">
      <c r="B52" s="104" t="str">
        <f>IF(IF(ISERROR(VLOOKUP(D52,Codigo!$B$4:$C$67,2,FALSE)),"",VLOOKUP(D52,Codigo!$B$4:$C$67,2,FALSE))=D52,"",VLOOKUP(D52,(Codigo!$B$4:$C$67),2,FALSE))</f>
        <v/>
      </c>
      <c r="C52" s="104" t="str">
        <f>IF(IF(ISERROR(VLOOKUP(D52,Codigo!$B$4:$C$67,2,FALSE)),"",VLOOKUP(D52,Codigo!$B$4:$C$67,2,FALSE))=D52,"",VLOOKUP(D52,(Codigo!$B$2:$D$67),3,FALSE))</f>
        <v/>
      </c>
      <c r="D52" s="78"/>
      <c r="E52" s="79"/>
      <c r="F52" s="292"/>
      <c r="G52" s="44"/>
      <c r="H52" s="293"/>
      <c r="J52" s="312" t="str">
        <f t="shared" si="0"/>
        <v/>
      </c>
      <c r="K52" s="313" t="str">
        <f t="shared" si="1"/>
        <v/>
      </c>
      <c r="L52" s="313" t="str">
        <f t="shared" si="2"/>
        <v/>
      </c>
    </row>
    <row r="53" spans="2:12">
      <c r="B53" s="104" t="str">
        <f>IF(IF(ISERROR(VLOOKUP(D53,Codigo!$B$4:$C$67,2,FALSE)),"",VLOOKUP(D53,Codigo!$B$4:$C$67,2,FALSE))=D53,"",VLOOKUP(D53,(Codigo!$B$4:$C$67),2,FALSE))</f>
        <v/>
      </c>
      <c r="C53" s="104" t="str">
        <f>IF(IF(ISERROR(VLOOKUP(D53,Codigo!$B$4:$C$67,2,FALSE)),"",VLOOKUP(D53,Codigo!$B$4:$C$67,2,FALSE))=D53,"",VLOOKUP(D53,(Codigo!$B$2:$D$67),3,FALSE))</f>
        <v/>
      </c>
      <c r="D53" s="78"/>
      <c r="E53" s="79"/>
      <c r="F53" s="292"/>
      <c r="G53" s="44"/>
      <c r="H53" s="293"/>
      <c r="J53" s="312" t="str">
        <f t="shared" si="0"/>
        <v/>
      </c>
      <c r="K53" s="313" t="str">
        <f t="shared" si="1"/>
        <v/>
      </c>
      <c r="L53" s="313" t="str">
        <f t="shared" si="2"/>
        <v/>
      </c>
    </row>
    <row r="54" spans="2:12">
      <c r="B54" s="104" t="str">
        <f>IF(IF(ISERROR(VLOOKUP(D54,Codigo!$B$4:$C$67,2,FALSE)),"",VLOOKUP(D54,Codigo!$B$4:$C$67,2,FALSE))=D54,"",VLOOKUP(D54,(Codigo!$B$4:$C$67),2,FALSE))</f>
        <v/>
      </c>
      <c r="C54" s="104" t="str">
        <f>IF(IF(ISERROR(VLOOKUP(D54,Codigo!$B$4:$C$67,2,FALSE)),"",VLOOKUP(D54,Codigo!$B$4:$C$67,2,FALSE))=D54,"",VLOOKUP(D54,(Codigo!$B$2:$D$67),3,FALSE))</f>
        <v/>
      </c>
      <c r="D54" s="78"/>
      <c r="E54" s="79"/>
      <c r="F54" s="292"/>
      <c r="G54" s="44"/>
      <c r="H54" s="293"/>
      <c r="J54" s="312" t="str">
        <f t="shared" si="0"/>
        <v/>
      </c>
      <c r="K54" s="313" t="str">
        <f t="shared" si="1"/>
        <v/>
      </c>
      <c r="L54" s="313" t="str">
        <f t="shared" si="2"/>
        <v/>
      </c>
    </row>
    <row r="55" spans="2:12">
      <c r="B55" s="104" t="str">
        <f>IF(IF(ISERROR(VLOOKUP(D55,Codigo!$B$4:$C$67,2,FALSE)),"",VLOOKUP(D55,Codigo!$B$4:$C$67,2,FALSE))=D55,"",VLOOKUP(D55,(Codigo!$B$4:$C$67),2,FALSE))</f>
        <v/>
      </c>
      <c r="C55" s="104" t="str">
        <f>IF(IF(ISERROR(VLOOKUP(D55,Codigo!$B$4:$C$67,2,FALSE)),"",VLOOKUP(D55,Codigo!$B$4:$C$67,2,FALSE))=D55,"",VLOOKUP(D55,(Codigo!$B$2:$D$67),3,FALSE))</f>
        <v/>
      </c>
      <c r="D55" s="78"/>
      <c r="E55" s="79"/>
      <c r="F55" s="292"/>
      <c r="G55" s="44"/>
      <c r="H55" s="293"/>
      <c r="J55" s="312" t="str">
        <f t="shared" si="0"/>
        <v/>
      </c>
      <c r="K55" s="313" t="str">
        <f t="shared" si="1"/>
        <v/>
      </c>
      <c r="L55" s="313" t="str">
        <f t="shared" si="2"/>
        <v/>
      </c>
    </row>
    <row r="56" spans="2:12">
      <c r="B56" s="104" t="str">
        <f>IF(IF(ISERROR(VLOOKUP(D56,Codigo!$B$4:$C$67,2,FALSE)),"",VLOOKUP(D56,Codigo!$B$4:$C$67,2,FALSE))=D56,"",VLOOKUP(D56,(Codigo!$B$4:$C$67),2,FALSE))</f>
        <v/>
      </c>
      <c r="C56" s="104" t="str">
        <f>IF(IF(ISERROR(VLOOKUP(D56,Codigo!$B$4:$C$67,2,FALSE)),"",VLOOKUP(D56,Codigo!$B$4:$C$67,2,FALSE))=D56,"",VLOOKUP(D56,(Codigo!$B$2:$D$67),3,FALSE))</f>
        <v/>
      </c>
      <c r="D56" s="78"/>
      <c r="E56" s="79"/>
      <c r="F56" s="292"/>
      <c r="G56" s="44"/>
      <c r="H56" s="293"/>
      <c r="J56" s="312" t="str">
        <f t="shared" si="0"/>
        <v/>
      </c>
      <c r="K56" s="313" t="str">
        <f t="shared" si="1"/>
        <v/>
      </c>
      <c r="L56" s="313" t="str">
        <f t="shared" si="2"/>
        <v/>
      </c>
    </row>
    <row r="57" spans="2:12">
      <c r="B57" s="104" t="str">
        <f>IF(IF(ISERROR(VLOOKUP(D57,Codigo!$B$4:$C$67,2,FALSE)),"",VLOOKUP(D57,Codigo!$B$4:$C$67,2,FALSE))=D57,"",VLOOKUP(D57,(Codigo!$B$4:$C$67),2,FALSE))</f>
        <v/>
      </c>
      <c r="C57" s="104" t="str">
        <f>IF(IF(ISERROR(VLOOKUP(D57,Codigo!$B$4:$C$67,2,FALSE)),"",VLOOKUP(D57,Codigo!$B$4:$C$67,2,FALSE))=D57,"",VLOOKUP(D57,(Codigo!$B$2:$D$67),3,FALSE))</f>
        <v/>
      </c>
      <c r="D57" s="78"/>
      <c r="E57" s="79"/>
      <c r="F57" s="292"/>
      <c r="G57" s="44"/>
      <c r="H57" s="293"/>
      <c r="J57" s="312" t="str">
        <f t="shared" si="0"/>
        <v/>
      </c>
      <c r="K57" s="313" t="str">
        <f t="shared" si="1"/>
        <v/>
      </c>
      <c r="L57" s="313" t="str">
        <f t="shared" si="2"/>
        <v/>
      </c>
    </row>
    <row r="58" spans="2:12">
      <c r="B58" s="104" t="str">
        <f>IF(IF(ISERROR(VLOOKUP(D58,Codigo!$B$4:$C$67,2,FALSE)),"",VLOOKUP(D58,Codigo!$B$4:$C$67,2,FALSE))=D58,"",VLOOKUP(D58,(Codigo!$B$4:$C$67),2,FALSE))</f>
        <v/>
      </c>
      <c r="C58" s="104" t="str">
        <f>IF(IF(ISERROR(VLOOKUP(D58,Codigo!$B$4:$C$67,2,FALSE)),"",VLOOKUP(D58,Codigo!$B$4:$C$67,2,FALSE))=D58,"",VLOOKUP(D58,(Codigo!$B$2:$D$67),3,FALSE))</f>
        <v/>
      </c>
      <c r="D58" s="78"/>
      <c r="E58" s="79"/>
      <c r="F58" s="292"/>
      <c r="G58" s="44"/>
      <c r="H58" s="293"/>
      <c r="J58" s="312" t="str">
        <f t="shared" si="0"/>
        <v/>
      </c>
      <c r="K58" s="313" t="str">
        <f t="shared" si="1"/>
        <v/>
      </c>
      <c r="L58" s="313" t="str">
        <f t="shared" si="2"/>
        <v/>
      </c>
    </row>
    <row r="59" spans="2:12">
      <c r="B59" s="104" t="str">
        <f>IF(IF(ISERROR(VLOOKUP(D59,Codigo!$B$4:$C$67,2,FALSE)),"",VLOOKUP(D59,Codigo!$B$4:$C$67,2,FALSE))=D59,"",VLOOKUP(D59,(Codigo!$B$4:$C$67),2,FALSE))</f>
        <v/>
      </c>
      <c r="C59" s="104" t="str">
        <f>IF(IF(ISERROR(VLOOKUP(D59,Codigo!$B$4:$C$67,2,FALSE)),"",VLOOKUP(D59,Codigo!$B$4:$C$67,2,FALSE))=D59,"",VLOOKUP(D59,(Codigo!$B$2:$D$67),3,FALSE))</f>
        <v/>
      </c>
      <c r="D59" s="78"/>
      <c r="E59" s="79"/>
      <c r="F59" s="292"/>
      <c r="G59" s="44"/>
      <c r="H59" s="293"/>
      <c r="J59" s="312" t="str">
        <f t="shared" si="0"/>
        <v/>
      </c>
      <c r="K59" s="313" t="str">
        <f t="shared" si="1"/>
        <v/>
      </c>
      <c r="L59" s="313" t="str">
        <f t="shared" si="2"/>
        <v/>
      </c>
    </row>
    <row r="60" spans="2:12">
      <c r="B60" s="104" t="str">
        <f>IF(IF(ISERROR(VLOOKUP(D60,Codigo!$B$4:$C$67,2,FALSE)),"",VLOOKUP(D60,Codigo!$B$4:$C$67,2,FALSE))=D60,"",VLOOKUP(D60,(Codigo!$B$4:$C$67),2,FALSE))</f>
        <v/>
      </c>
      <c r="C60" s="104" t="str">
        <f>IF(IF(ISERROR(VLOOKUP(D60,Codigo!$B$4:$C$67,2,FALSE)),"",VLOOKUP(D60,Codigo!$B$4:$C$67,2,FALSE))=D60,"",VLOOKUP(D60,(Codigo!$B$2:$D$67),3,FALSE))</f>
        <v/>
      </c>
      <c r="D60" s="78"/>
      <c r="E60" s="79"/>
      <c r="F60" s="292"/>
      <c r="G60" s="44"/>
      <c r="H60" s="293"/>
      <c r="J60" s="312" t="str">
        <f t="shared" si="0"/>
        <v/>
      </c>
      <c r="K60" s="313" t="str">
        <f t="shared" si="1"/>
        <v/>
      </c>
      <c r="L60" s="313" t="str">
        <f t="shared" si="2"/>
        <v/>
      </c>
    </row>
    <row r="61" spans="2:12">
      <c r="B61" s="104" t="str">
        <f>IF(IF(ISERROR(VLOOKUP(D61,Codigo!$B$4:$C$67,2,FALSE)),"",VLOOKUP(D61,Codigo!$B$4:$C$67,2,FALSE))=D61,"",VLOOKUP(D61,(Codigo!$B$4:$C$67),2,FALSE))</f>
        <v/>
      </c>
      <c r="C61" s="104" t="str">
        <f>IF(IF(ISERROR(VLOOKUP(D61,Codigo!$B$4:$C$67,2,FALSE)),"",VLOOKUP(D61,Codigo!$B$4:$C$67,2,FALSE))=D61,"",VLOOKUP(D61,(Codigo!$B$2:$D$67),3,FALSE))</f>
        <v/>
      </c>
      <c r="D61" s="78"/>
      <c r="E61" s="79"/>
      <c r="F61" s="292"/>
      <c r="G61" s="44"/>
      <c r="H61" s="293"/>
      <c r="J61" s="312" t="str">
        <f t="shared" si="0"/>
        <v/>
      </c>
      <c r="K61" s="313" t="str">
        <f t="shared" si="1"/>
        <v/>
      </c>
      <c r="L61" s="313" t="str">
        <f t="shared" si="2"/>
        <v/>
      </c>
    </row>
    <row r="62" spans="2:12">
      <c r="B62" s="104" t="str">
        <f>IF(IF(ISERROR(VLOOKUP(D62,Codigo!$B$4:$C$67,2,FALSE)),"",VLOOKUP(D62,Codigo!$B$4:$C$67,2,FALSE))=D62,"",VLOOKUP(D62,(Codigo!$B$4:$C$67),2,FALSE))</f>
        <v/>
      </c>
      <c r="C62" s="104" t="str">
        <f>IF(IF(ISERROR(VLOOKUP(D62,Codigo!$B$4:$C$67,2,FALSE)),"",VLOOKUP(D62,Codigo!$B$4:$C$67,2,FALSE))=D62,"",VLOOKUP(D62,(Codigo!$B$2:$D$67),3,FALSE))</f>
        <v/>
      </c>
      <c r="D62" s="78"/>
      <c r="E62" s="79"/>
      <c r="F62" s="292"/>
      <c r="G62" s="44"/>
      <c r="H62" s="293"/>
      <c r="J62" s="312" t="str">
        <f t="shared" si="0"/>
        <v/>
      </c>
      <c r="K62" s="313" t="str">
        <f t="shared" si="1"/>
        <v/>
      </c>
      <c r="L62" s="313" t="str">
        <f t="shared" si="2"/>
        <v/>
      </c>
    </row>
    <row r="63" spans="2:12">
      <c r="B63" s="104" t="str">
        <f>IF(IF(ISERROR(VLOOKUP(D63,Codigo!$B$4:$C$67,2,FALSE)),"",VLOOKUP(D63,Codigo!$B$4:$C$67,2,FALSE))=D63,"",VLOOKUP(D63,(Codigo!$B$4:$C$67),2,FALSE))</f>
        <v/>
      </c>
      <c r="C63" s="104" t="str">
        <f>IF(IF(ISERROR(VLOOKUP(D63,Codigo!$B$4:$C$67,2,FALSE)),"",VLOOKUP(D63,Codigo!$B$4:$C$67,2,FALSE))=D63,"",VLOOKUP(D63,(Codigo!$B$2:$D$67),3,FALSE))</f>
        <v/>
      </c>
      <c r="D63" s="78"/>
      <c r="E63" s="79"/>
      <c r="F63" s="292"/>
      <c r="G63" s="44"/>
      <c r="H63" s="293"/>
      <c r="J63" s="312" t="str">
        <f t="shared" si="0"/>
        <v/>
      </c>
      <c r="K63" s="313" t="str">
        <f t="shared" si="1"/>
        <v/>
      </c>
      <c r="L63" s="313" t="str">
        <f t="shared" si="2"/>
        <v/>
      </c>
    </row>
    <row r="64" spans="2:12">
      <c r="B64" s="104" t="str">
        <f>IF(IF(ISERROR(VLOOKUP(D64,Codigo!$B$4:$C$67,2,FALSE)),"",VLOOKUP(D64,Codigo!$B$4:$C$67,2,FALSE))=D64,"",VLOOKUP(D64,(Codigo!$B$4:$C$67),2,FALSE))</f>
        <v/>
      </c>
      <c r="C64" s="104" t="str">
        <f>IF(IF(ISERROR(VLOOKUP(D64,Codigo!$B$4:$C$67,2,FALSE)),"",VLOOKUP(D64,Codigo!$B$4:$C$67,2,FALSE))=D64,"",VLOOKUP(D64,(Codigo!$B$2:$D$67),3,FALSE))</f>
        <v/>
      </c>
      <c r="D64" s="78"/>
      <c r="E64" s="79"/>
      <c r="F64" s="292"/>
      <c r="G64" s="44"/>
      <c r="H64" s="293"/>
      <c r="J64" s="312" t="str">
        <f t="shared" si="0"/>
        <v/>
      </c>
      <c r="K64" s="313" t="str">
        <f t="shared" si="1"/>
        <v/>
      </c>
      <c r="L64" s="313" t="str">
        <f t="shared" si="2"/>
        <v/>
      </c>
    </row>
    <row r="65" spans="2:12">
      <c r="B65" s="104" t="str">
        <f>IF(IF(ISERROR(VLOOKUP(D65,Codigo!$B$4:$C$67,2,FALSE)),"",VLOOKUP(D65,Codigo!$B$4:$C$67,2,FALSE))=D65,"",VLOOKUP(D65,(Codigo!$B$4:$C$67),2,FALSE))</f>
        <v/>
      </c>
      <c r="C65" s="104" t="str">
        <f>IF(IF(ISERROR(VLOOKUP(D65,Codigo!$B$4:$C$67,2,FALSE)),"",VLOOKUP(D65,Codigo!$B$4:$C$67,2,FALSE))=D65,"",VLOOKUP(D65,(Codigo!$B$2:$D$67),3,FALSE))</f>
        <v/>
      </c>
      <c r="D65" s="78"/>
      <c r="E65" s="79"/>
      <c r="F65" s="292"/>
      <c r="G65" s="44"/>
      <c r="H65" s="293"/>
      <c r="J65" s="312" t="str">
        <f t="shared" si="0"/>
        <v/>
      </c>
      <c r="K65" s="313" t="str">
        <f t="shared" si="1"/>
        <v/>
      </c>
      <c r="L65" s="313" t="str">
        <f t="shared" si="2"/>
        <v/>
      </c>
    </row>
    <row r="66" spans="2:12">
      <c r="B66" s="104" t="str">
        <f>IF(IF(ISERROR(VLOOKUP(D66,Codigo!$B$4:$C$67,2,FALSE)),"",VLOOKUP(D66,Codigo!$B$4:$C$67,2,FALSE))=D66,"",VLOOKUP(D66,(Codigo!$B$4:$C$67),2,FALSE))</f>
        <v/>
      </c>
      <c r="C66" s="104" t="str">
        <f>IF(IF(ISERROR(VLOOKUP(D66,Codigo!$B$4:$C$67,2,FALSE)),"",VLOOKUP(D66,Codigo!$B$4:$C$67,2,FALSE))=D66,"",VLOOKUP(D66,(Codigo!$B$2:$D$67),3,FALSE))</f>
        <v/>
      </c>
      <c r="D66" s="78"/>
      <c r="E66" s="79"/>
      <c r="F66" s="292"/>
      <c r="G66" s="44"/>
      <c r="H66" s="293"/>
      <c r="J66" s="312" t="str">
        <f t="shared" si="0"/>
        <v/>
      </c>
      <c r="K66" s="313" t="str">
        <f t="shared" si="1"/>
        <v/>
      </c>
      <c r="L66" s="313" t="str">
        <f t="shared" si="2"/>
        <v/>
      </c>
    </row>
    <row r="67" spans="2:12">
      <c r="B67" s="104" t="str">
        <f>IF(IF(ISERROR(VLOOKUP(D67,Codigo!$B$4:$C$67,2,FALSE)),"",VLOOKUP(D67,Codigo!$B$4:$C$67,2,FALSE))=D67,"",VLOOKUP(D67,(Codigo!$B$4:$C$67),2,FALSE))</f>
        <v/>
      </c>
      <c r="C67" s="104" t="str">
        <f>IF(IF(ISERROR(VLOOKUP(D67,Codigo!$B$4:$C$67,2,FALSE)),"",VLOOKUP(D67,Codigo!$B$4:$C$67,2,FALSE))=D67,"",VLOOKUP(D67,(Codigo!$B$2:$D$67),3,FALSE))</f>
        <v/>
      </c>
      <c r="D67" s="78"/>
      <c r="E67" s="79"/>
      <c r="F67" s="292"/>
      <c r="G67" s="44"/>
      <c r="H67" s="293"/>
      <c r="J67" s="312" t="str">
        <f t="shared" si="0"/>
        <v/>
      </c>
      <c r="K67" s="313" t="str">
        <f t="shared" si="1"/>
        <v/>
      </c>
      <c r="L67" s="313" t="str">
        <f t="shared" si="2"/>
        <v/>
      </c>
    </row>
    <row r="68" spans="2:12">
      <c r="B68" s="104" t="str">
        <f>IF(IF(ISERROR(VLOOKUP(D68,Codigo!$B$4:$C$67,2,FALSE)),"",VLOOKUP(D68,Codigo!$B$4:$C$67,2,FALSE))=D68,"",VLOOKUP(D68,(Codigo!$B$4:$C$67),2,FALSE))</f>
        <v/>
      </c>
      <c r="C68" s="104" t="str">
        <f>IF(IF(ISERROR(VLOOKUP(D68,Codigo!$B$4:$C$67,2,FALSE)),"",VLOOKUP(D68,Codigo!$B$4:$C$67,2,FALSE))=D68,"",VLOOKUP(D68,(Codigo!$B$2:$D$67),3,FALSE))</f>
        <v/>
      </c>
      <c r="D68" s="78"/>
      <c r="E68" s="79"/>
      <c r="F68" s="292"/>
      <c r="G68" s="44"/>
      <c r="H68" s="293"/>
      <c r="J68" s="312" t="str">
        <f t="shared" si="0"/>
        <v/>
      </c>
      <c r="K68" s="313" t="str">
        <f t="shared" si="1"/>
        <v/>
      </c>
      <c r="L68" s="313" t="str">
        <f t="shared" si="2"/>
        <v/>
      </c>
    </row>
    <row r="69" spans="2:12">
      <c r="B69" s="104" t="str">
        <f>IF(IF(ISERROR(VLOOKUP(D69,Codigo!$B$4:$C$67,2,FALSE)),"",VLOOKUP(D69,Codigo!$B$4:$C$67,2,FALSE))=D69,"",VLOOKUP(D69,(Codigo!$B$4:$C$67),2,FALSE))</f>
        <v/>
      </c>
      <c r="C69" s="104" t="str">
        <f>IF(IF(ISERROR(VLOOKUP(D69,Codigo!$B$4:$C$67,2,FALSE)),"",VLOOKUP(D69,Codigo!$B$4:$C$67,2,FALSE))=D69,"",VLOOKUP(D69,(Codigo!$B$2:$D$67),3,FALSE))</f>
        <v/>
      </c>
      <c r="D69" s="78"/>
      <c r="E69" s="79"/>
      <c r="F69" s="292"/>
      <c r="G69" s="44"/>
      <c r="H69" s="293"/>
      <c r="J69" s="312" t="str">
        <f t="shared" si="0"/>
        <v/>
      </c>
      <c r="K69" s="313" t="str">
        <f t="shared" si="1"/>
        <v/>
      </c>
      <c r="L69" s="313" t="str">
        <f t="shared" si="2"/>
        <v/>
      </c>
    </row>
    <row r="70" spans="2:12">
      <c r="B70" s="104" t="str">
        <f>IF(IF(ISERROR(VLOOKUP(D70,Codigo!$B$4:$C$67,2,FALSE)),"",VLOOKUP(D70,Codigo!$B$4:$C$67,2,FALSE))=D70,"",VLOOKUP(D70,(Codigo!$B$4:$C$67),2,FALSE))</f>
        <v/>
      </c>
      <c r="C70" s="104" t="str">
        <f>IF(IF(ISERROR(VLOOKUP(D70,Codigo!$B$4:$C$67,2,FALSE)),"",VLOOKUP(D70,Codigo!$B$4:$C$67,2,FALSE))=D70,"",VLOOKUP(D70,(Codigo!$B$2:$D$67),3,FALSE))</f>
        <v/>
      </c>
      <c r="D70" s="78"/>
      <c r="E70" s="79"/>
      <c r="F70" s="292"/>
      <c r="G70" s="44"/>
      <c r="H70" s="293"/>
      <c r="J70" s="312" t="str">
        <f t="shared" si="0"/>
        <v/>
      </c>
      <c r="K70" s="313" t="str">
        <f t="shared" si="1"/>
        <v/>
      </c>
      <c r="L70" s="313" t="str">
        <f t="shared" si="2"/>
        <v/>
      </c>
    </row>
    <row r="71" spans="2:12">
      <c r="B71" s="104" t="str">
        <f>IF(IF(ISERROR(VLOOKUP(D71,Codigo!$B$4:$C$67,2,FALSE)),"",VLOOKUP(D71,Codigo!$B$4:$C$67,2,FALSE))=D71,"",VLOOKUP(D71,(Codigo!$B$4:$C$67),2,FALSE))</f>
        <v/>
      </c>
      <c r="C71" s="104" t="str">
        <f>IF(IF(ISERROR(VLOOKUP(D71,Codigo!$B$4:$C$67,2,FALSE)),"",VLOOKUP(D71,Codigo!$B$4:$C$67,2,FALSE))=D71,"",VLOOKUP(D71,(Codigo!$B$2:$D$67),3,FALSE))</f>
        <v/>
      </c>
      <c r="D71" s="78"/>
      <c r="E71" s="79"/>
      <c r="F71" s="292"/>
      <c r="G71" s="44"/>
      <c r="H71" s="293"/>
      <c r="J71" s="312" t="str">
        <f>IF(H71="",(""),IF(H71="DP",(J70+G71),IF(H71="DB",(J70-G71),IF(H71="TR",(J70-G71),IF(H71="CH",(J70-G71),IF(H71="SQ",(J70-G71),J70))))))</f>
        <v/>
      </c>
      <c r="K71" s="313" t="str">
        <f>IF(H71="",(""),IF(H71="SQ",(K70+G71),IF(H71="RD",(K70+G71),IF(H71="DI",(K70-G71),K70))))</f>
        <v/>
      </c>
      <c r="L71" s="313" t="str">
        <f>IF(H71="",(""),IF(H71="CC",(L70+G71),IF(H71="PC",(L70+G71),L70)))</f>
        <v/>
      </c>
    </row>
    <row r="72" spans="2:12">
      <c r="B72" s="104" t="str">
        <f>IF(IF(ISERROR(VLOOKUP(D72,Codigo!$B$4:$C$67,2,FALSE)),"",VLOOKUP(D72,Codigo!$B$4:$C$67,2,FALSE))=D72,"",VLOOKUP(D72,(Codigo!$B$4:$C$67),2,FALSE))</f>
        <v/>
      </c>
      <c r="C72" s="104" t="str">
        <f>IF(IF(ISERROR(VLOOKUP(D72,Codigo!$B$4:$C$67,2,FALSE)),"",VLOOKUP(D72,Codigo!$B$4:$C$67,2,FALSE))=D72,"",VLOOKUP(D72,(Codigo!$B$2:$D$67),3,FALSE))</f>
        <v/>
      </c>
      <c r="D72" s="78"/>
      <c r="E72" s="79"/>
      <c r="F72" s="174"/>
      <c r="G72" s="44"/>
      <c r="H72" s="175"/>
      <c r="J72" s="312" t="str">
        <f>IF(H72="",(""),IF(H72="DP",(J71+G72),IF(H72="DB",(J71-G72),IF(H72="TR",(J71-G72),IF(H72="CH",(J71-G72),IF(H72="SQ",(J71-G72),J71))))))</f>
        <v/>
      </c>
      <c r="K72" s="313" t="str">
        <f>IF(H72="",(""),IF(H72="SQ",(K71+G72),IF(H72="RD",(K71+G72),IF(H72="DI",(K71-G72),K71))))</f>
        <v/>
      </c>
      <c r="L72" s="313" t="str">
        <f>IF(H72="",(""),IF(H72="CC",(L71+G72),IF(H72="PC",(L71+G72),L71)))</f>
        <v/>
      </c>
    </row>
    <row r="73" spans="2:12">
      <c r="B73" s="104" t="str">
        <f>IF(IF(ISERROR(VLOOKUP(D73,Codigo!$B$4:$C$67,2,FALSE)),"",VLOOKUP(D73,Codigo!$B$4:$C$67,2,FALSE))=D73,"",VLOOKUP(D73,(Codigo!$B$4:$C$67),2,FALSE))</f>
        <v/>
      </c>
      <c r="C73" s="104" t="str">
        <f>IF(IF(ISERROR(VLOOKUP(D73,Codigo!$B$4:$C$67,2,FALSE)),"",VLOOKUP(D73,Codigo!$B$4:$C$67,2,FALSE))=D73,"",VLOOKUP(D73,(Codigo!$B$2:$D$67),3,FALSE))</f>
        <v/>
      </c>
      <c r="D73" s="78"/>
      <c r="E73" s="79"/>
      <c r="F73" s="174"/>
      <c r="G73" s="44"/>
      <c r="H73" s="175"/>
      <c r="J73" s="312" t="str">
        <f>IF(H73="",(""),IF(H73="DP",(J72+G73),IF(H73="DB",(J72-G73),IF(H73="TR",(J72-G73),IF(H73="CH",(J72-G73),IF(H73="SQ",(J72-G73),J72))))))</f>
        <v/>
      </c>
      <c r="K73" s="313" t="str">
        <f>IF(H73="",(""),IF(H73="SQ",(K72+G73),IF(H73="RD",(K72+G73),IF(H73="DI",(K72-G73),K72))))</f>
        <v/>
      </c>
      <c r="L73" s="313" t="str">
        <f>IF(H73="",(""),IF(H73="CC",(L72+G73),IF(H73="PC",(L72+G73),L72)))</f>
        <v/>
      </c>
    </row>
    <row r="74" spans="2:12">
      <c r="B74" s="104" t="str">
        <f>IF(IF(ISERROR(VLOOKUP(D74,Codigo!$B$4:$C$67,2,FALSE)),"",VLOOKUP(D74,Codigo!$B$4:$C$67,2,FALSE))=D74,"",VLOOKUP(D74,(Codigo!$B$4:$C$67),2,FALSE))</f>
        <v/>
      </c>
      <c r="C74" s="104" t="str">
        <f>IF(IF(ISERROR(VLOOKUP(D74,Codigo!$B$4:$C$67,2,FALSE)),"",VLOOKUP(D74,Codigo!$B$4:$C$67,2,FALSE))=D74,"",VLOOKUP(D74,(Codigo!$B$2:$D$67),3,FALSE))</f>
        <v/>
      </c>
      <c r="D74" s="78"/>
      <c r="E74" s="79"/>
      <c r="F74" s="174"/>
      <c r="G74" s="44"/>
      <c r="H74" s="175"/>
      <c r="J74" s="312" t="str">
        <f>IF(H74="",(""),IF(H74="DP",(J73+G74),IF(H74="DB",(J73-G74),IF(H74="TR",(J73-G74),IF(H74="CH",(J73-G74),IF(H74="SQ",(J73-G74),J73))))))</f>
        <v/>
      </c>
      <c r="K74" s="313" t="str">
        <f>IF(H74="",(""),IF(H74="SQ",(K73+G74),IF(H74="RD",(K73+G74),IF(H74="DI",(K73-G74),K73))))</f>
        <v/>
      </c>
      <c r="L74" s="313" t="str">
        <f>IF(H74="",(""),IF(H74="CC",(L73+G74),IF(H74="PC",(L73+G74),L73)))</f>
        <v/>
      </c>
    </row>
    <row r="75" spans="2:12">
      <c r="B75" s="104" t="str">
        <f>IF(IF(ISERROR(VLOOKUP(D75,Codigo!$B$4:$C$67,2,FALSE)),"",VLOOKUP(D75,Codigo!$B$4:$C$67,2,FALSE))=D75,"",VLOOKUP(D75,(Codigo!$B$4:$C$67),2,FALSE))</f>
        <v/>
      </c>
      <c r="C75" s="104" t="str">
        <f>IF(IF(ISERROR(VLOOKUP(D75,Codigo!$B$4:$C$67,2,FALSE)),"",VLOOKUP(D75,Codigo!$B$4:$C$67,2,FALSE))=D75,"",VLOOKUP(D75,(Codigo!$B$2:$D$67),3,FALSE))</f>
        <v/>
      </c>
      <c r="D75" s="78"/>
      <c r="E75" s="79"/>
      <c r="F75" s="174"/>
      <c r="G75" s="44"/>
      <c r="H75" s="175"/>
      <c r="J75" s="312" t="str">
        <f>IF(H75="",(""),IF(H75="DP",(J74+G75),IF(H75="DB",(J74-G75),IF(H75="TR",(J74-G75),IF(H75="CH",(J74-G75),IF(H75="SQ",(J74-G75),J74))))))</f>
        <v/>
      </c>
      <c r="K75" s="313" t="str">
        <f>IF(H75="",(""),IF(H75="SQ",(K74+G75),IF(H75="RD",(K74+G75),IF(H75="DI",(K74-G75),K74))))</f>
        <v/>
      </c>
      <c r="L75" s="313" t="str">
        <f>IF(H75="",(""),IF(H75="CC",(L74+G75),IF(H75="PC",(L74+G75),L74)))</f>
        <v/>
      </c>
    </row>
    <row r="76" spans="2:12" ht="18.75">
      <c r="B76" s="81"/>
      <c r="C76" s="81"/>
      <c r="D76" s="81"/>
      <c r="E76" s="74"/>
      <c r="F76" s="159" t="s">
        <v>154</v>
      </c>
      <c r="G76" s="77"/>
      <c r="H76" s="81"/>
      <c r="I76" s="93"/>
      <c r="J76" s="94" t="str">
        <f>+J75</f>
        <v/>
      </c>
      <c r="K76" s="95" t="str">
        <f>+K75</f>
        <v/>
      </c>
      <c r="L76" s="95" t="str">
        <f>+L75</f>
        <v/>
      </c>
    </row>
    <row r="213" spans="1:1">
      <c r="A213" s="82">
        <v>1</v>
      </c>
    </row>
    <row r="214" spans="1:1">
      <c r="A214" s="82">
        <v>1</v>
      </c>
    </row>
  </sheetData>
  <sheetProtection selectLockedCells="1" selectUnlockedCells="1"/>
  <protectedRanges>
    <protectedRange password="C0D7" sqref="B6:C75" name="Lançamentos_2"/>
    <protectedRange password="C0D7" sqref="E72:E75 F72:F75" name="Lançamentos_1_3_1"/>
    <protectedRange password="C0D7" sqref="H72:H75" name="Lançamentos_1_2_1_3"/>
    <protectedRange password="C0D7" sqref="G72:G75" name="Lançamentos_1_1_3"/>
    <protectedRange password="C117" sqref="D72:D75" name="Código_1_1_1_1"/>
    <protectedRange password="C0D7" sqref="E6:E71 F10 F12:F71" name="Lançamentos_1_2"/>
    <protectedRange password="C0D7" sqref="H6:H71" name="Lançamentos_1_2_1_1"/>
    <protectedRange password="C0D7" sqref="G6:G71" name="Lançamentos_1_1_1"/>
    <protectedRange password="C117" sqref="D10:D71" name="Código_1_1_1"/>
    <protectedRange password="C0D7" sqref="F6:F9" name="Lançamentos_2_2"/>
    <protectedRange password="C117" sqref="D6:D9" name="Código_1_2"/>
  </protectedRanges>
  <mergeCells count="3">
    <mergeCell ref="J3:K3"/>
    <mergeCell ref="J2:L2"/>
    <mergeCell ref="H3:H4"/>
  </mergeCells>
  <phoneticPr fontId="19" type="noConversion"/>
  <pageMargins left="0.25" right="0.24027777777777778" top="0.25" bottom="0.2298611111111111" header="0.51180555555555551" footer="0.51180555555555551"/>
  <pageSetup paperSize="9" scale="69" firstPageNumber="0" orientation="portrait" horizontalDpi="300" verticalDpi="300" r:id="rId1"/>
  <headerFooter alignWithMargins="0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Plan15">
    <pageSetUpPr fitToPage="1"/>
  </sheetPr>
  <dimension ref="A1:L214"/>
  <sheetViews>
    <sheetView showGridLines="0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J6" sqref="J6"/>
    </sheetView>
  </sheetViews>
  <sheetFormatPr defaultRowHeight="15"/>
  <cols>
    <col min="1" max="1" width="0.85546875" style="82" customWidth="1"/>
    <col min="2" max="2" width="18.28515625" style="96" customWidth="1"/>
    <col min="3" max="3" width="31.85546875" style="82" customWidth="1"/>
    <col min="4" max="4" width="5.7109375" style="97" customWidth="1"/>
    <col min="5" max="5" width="7.7109375" style="82" customWidth="1"/>
    <col min="6" max="6" width="44.85546875" style="82" customWidth="1"/>
    <col min="7" max="7" width="11.85546875" style="98" customWidth="1"/>
    <col min="8" max="8" width="19.28515625" style="82" customWidth="1"/>
    <col min="9" max="9" width="0.85546875" style="92" customWidth="1"/>
    <col min="10" max="10" width="15.5703125" style="86" customWidth="1"/>
    <col min="11" max="11" width="14.7109375" style="86" customWidth="1"/>
    <col min="12" max="12" width="15.85546875" style="86" customWidth="1"/>
    <col min="13" max="44" width="38.42578125" style="82" bestFit="1" customWidth="1"/>
    <col min="45" max="45" width="10.5703125" style="82" bestFit="1" customWidth="1"/>
    <col min="46" max="16384" width="9.140625" style="82"/>
  </cols>
  <sheetData>
    <row r="1" spans="1:12" ht="55.5" customHeight="1">
      <c r="B1" s="101"/>
      <c r="C1" s="83" t="s">
        <v>0</v>
      </c>
      <c r="D1" s="102"/>
      <c r="E1" s="98"/>
      <c r="F1" s="103"/>
      <c r="G1" s="84"/>
      <c r="H1" s="84"/>
      <c r="I1" s="85"/>
    </row>
    <row r="2" spans="1:12" ht="24.75" customHeight="1">
      <c r="B2" s="186" t="s">
        <v>281</v>
      </c>
      <c r="C2" s="87"/>
      <c r="D2" s="88"/>
      <c r="E2" s="87"/>
      <c r="F2" s="187" t="s">
        <v>63</v>
      </c>
      <c r="G2" s="183"/>
      <c r="H2" s="185">
        <f>+Instruções!$I$19</f>
        <v>2013</v>
      </c>
      <c r="I2" s="184"/>
      <c r="J2" s="339" t="s">
        <v>245</v>
      </c>
      <c r="K2" s="339"/>
      <c r="L2" s="339"/>
    </row>
    <row r="3" spans="1:12" ht="15.75" customHeight="1">
      <c r="B3" s="81"/>
      <c r="C3" s="81"/>
      <c r="D3" s="81"/>
      <c r="E3" s="74"/>
      <c r="F3" s="159"/>
      <c r="G3" s="77"/>
      <c r="H3" s="338" t="s">
        <v>67</v>
      </c>
      <c r="I3" s="89"/>
      <c r="J3" s="337" t="s">
        <v>279</v>
      </c>
      <c r="K3" s="337"/>
      <c r="L3" s="100"/>
    </row>
    <row r="4" spans="1:12" ht="18.75" customHeight="1">
      <c r="B4" s="74" t="s">
        <v>151</v>
      </c>
      <c r="C4" s="74" t="s">
        <v>152</v>
      </c>
      <c r="D4" s="73" t="s">
        <v>78</v>
      </c>
      <c r="E4" s="74" t="s">
        <v>73</v>
      </c>
      <c r="F4" s="75" t="s">
        <v>82</v>
      </c>
      <c r="G4" s="74" t="s">
        <v>79</v>
      </c>
      <c r="H4" s="338"/>
      <c r="I4" s="90"/>
      <c r="J4" s="91" t="s">
        <v>278</v>
      </c>
      <c r="K4" s="91" t="s">
        <v>246</v>
      </c>
      <c r="L4" s="91" t="s">
        <v>280</v>
      </c>
    </row>
    <row r="5" spans="1:12" ht="16.5" customHeight="1">
      <c r="B5" s="135"/>
      <c r="C5" s="136"/>
      <c r="D5" s="73"/>
      <c r="E5" s="74"/>
      <c r="F5" s="159"/>
      <c r="G5" s="77"/>
      <c r="H5" s="191"/>
      <c r="I5" s="90"/>
      <c r="J5" s="310">
        <v>-165</v>
      </c>
      <c r="K5" s="311"/>
      <c r="L5" s="311"/>
    </row>
    <row r="6" spans="1:12">
      <c r="A6" s="82">
        <v>1</v>
      </c>
      <c r="B6" s="104" t="str">
        <f>IF(IF(ISERROR(VLOOKUP(D6,Codigo!$B$4:$C$67,2,FALSE)),"",VLOOKUP(D6,Codigo!$B$4:$C$67,2,FALSE))=D6,"",VLOOKUP(D6,(Codigo!$B$4:$C$67),2,FALSE))</f>
        <v>Receita</v>
      </c>
      <c r="C6" s="104" t="str">
        <f>IF(IF(ISERROR(VLOOKUP(D6,Codigo!$B$4:$C$67,2,FALSE)),"",VLOOKUP(D6,Codigo!$B$4:$C$67,2,FALSE))=D6,"",VLOOKUP(D6,(Codigo!$B$2:$D$67),3,FALSE))</f>
        <v>13º salário</v>
      </c>
      <c r="D6" s="194" t="s">
        <v>412</v>
      </c>
      <c r="E6" s="79">
        <v>41255</v>
      </c>
      <c r="F6" s="314" t="s">
        <v>416</v>
      </c>
      <c r="G6" s="44">
        <v>750</v>
      </c>
      <c r="H6" s="303" t="s">
        <v>413</v>
      </c>
      <c r="J6" s="312">
        <f>IF(H6="",(""),IF(H6="DP",(J5+G6),IF(H6="DB",(J5-G6),IF(H6="TR",(J5-G6),IF(H6="CH",(J5-G6),IF(H6="SQ",(J5-G6),J5))))))</f>
        <v>585</v>
      </c>
      <c r="K6" s="313">
        <f>IF(H6="",(""),IF(H6="SQ",(K5+G6),IF(H6="RD",(K5+G6),IF(H6="DI",(K5-G6),K5))))</f>
        <v>0</v>
      </c>
      <c r="L6" s="313">
        <f>IF(H6="",(""),IF(H6="CC",(L5+G6),IF(H6="PC",(L5+G6),L5)))</f>
        <v>0</v>
      </c>
    </row>
    <row r="7" spans="1:12">
      <c r="B7" s="104" t="str">
        <f>IF(IF(ISERROR(VLOOKUP(D7,Codigo!$B$4:$C$67,2,FALSE)),"",VLOOKUP(D7,Codigo!$B$4:$C$67,2,FALSE))=D7,"",VLOOKUP(D7,(Codigo!$B$4:$C$67),2,FALSE))</f>
        <v>Pessoais</v>
      </c>
      <c r="C7" s="104" t="str">
        <f>IF(IF(ISERROR(VLOOKUP(D7,Codigo!$B$4:$C$67,2,FALSE)),"",VLOOKUP(D7,Codigo!$B$4:$C$67,2,FALSE))=D7,"",VLOOKUP(D7,(Codigo!$B$2:$D$67),3,FALSE))</f>
        <v>Vestuário / Calçados / Acessórios</v>
      </c>
      <c r="D7" s="194" t="s">
        <v>277</v>
      </c>
      <c r="E7" s="79">
        <v>41259</v>
      </c>
      <c r="F7" s="314" t="s">
        <v>417</v>
      </c>
      <c r="G7" s="44">
        <v>15</v>
      </c>
      <c r="H7" s="303" t="s">
        <v>414</v>
      </c>
      <c r="J7" s="312">
        <f t="shared" ref="J7:J70" si="0">IF(H7="",(""),IF(H7="DP",(J6+G7),IF(H7="DB",(J6-G7),IF(H7="TR",(J6-G7),IF(H7="CH",(J6-G7),IF(H7="SQ",(J6-G7),J6))))))</f>
        <v>570</v>
      </c>
      <c r="K7" s="313">
        <f t="shared" ref="K7:K70" si="1">IF(H7="",(""),IF(H7="SQ",(K6+G7),IF(H7="RD",(K6+G7),IF(H7="DI",(K6-G7),K6))))</f>
        <v>0</v>
      </c>
      <c r="L7" s="313">
        <f t="shared" ref="L7:L70" si="2">IF(H7="",(""),IF(H7="CC",(L6+G7),IF(H7="PC",(L6+G7),L6)))</f>
        <v>0</v>
      </c>
    </row>
    <row r="8" spans="1:12">
      <c r="B8" s="104" t="str">
        <f>IF(IF(ISERROR(VLOOKUP(D8,Codigo!$B$4:$C$67,2,FALSE)),"",VLOOKUP(D8,Codigo!$B$4:$C$67,2,FALSE))=D8,"",VLOOKUP(D8,(Codigo!$B$4:$C$67),2,FALSE))</f>
        <v/>
      </c>
      <c r="C8" s="104" t="str">
        <f>IF(IF(ISERROR(VLOOKUP(D8,Codigo!$B$4:$C$67,2,FALSE)),"",VLOOKUP(D8,Codigo!$B$4:$C$67,2,FALSE))=D8,"",VLOOKUP(D8,(Codigo!$B$2:$D$67),3,FALSE))</f>
        <v/>
      </c>
      <c r="D8" s="194"/>
      <c r="E8" s="79"/>
      <c r="F8" s="292"/>
      <c r="G8" s="44"/>
      <c r="H8" s="303"/>
      <c r="J8" s="312" t="str">
        <f t="shared" si="0"/>
        <v/>
      </c>
      <c r="K8" s="313" t="str">
        <f t="shared" si="1"/>
        <v/>
      </c>
      <c r="L8" s="313" t="str">
        <f t="shared" si="2"/>
        <v/>
      </c>
    </row>
    <row r="9" spans="1:12">
      <c r="B9" s="104" t="str">
        <f>IF(IF(ISERROR(VLOOKUP(D9,Codigo!$B$4:$C$67,2,FALSE)),"",VLOOKUP(D9,Codigo!$B$4:$C$67,2,FALSE))=D9,"",VLOOKUP(D9,(Codigo!$B$4:$C$67),2,FALSE))</f>
        <v/>
      </c>
      <c r="C9" s="104" t="str">
        <f>IF(IF(ISERROR(VLOOKUP(D9,Codigo!$B$4:$C$67,2,FALSE)),"",VLOOKUP(D9,Codigo!$B$4:$C$67,2,FALSE))=D9,"",VLOOKUP(D9,(Codigo!$B$2:$D$67),3,FALSE))</f>
        <v/>
      </c>
      <c r="D9" s="194"/>
      <c r="E9" s="79"/>
      <c r="F9" s="292"/>
      <c r="G9" s="44"/>
      <c r="H9" s="303"/>
      <c r="J9" s="312" t="str">
        <f t="shared" si="0"/>
        <v/>
      </c>
      <c r="K9" s="313" t="str">
        <f t="shared" si="1"/>
        <v/>
      </c>
      <c r="L9" s="313" t="str">
        <f t="shared" si="2"/>
        <v/>
      </c>
    </row>
    <row r="10" spans="1:12">
      <c r="B10" s="104" t="str">
        <f>IF(IF(ISERROR(VLOOKUP(D10,Codigo!$B$4:$C$67,2,FALSE)),"",VLOOKUP(D10,Codigo!$B$4:$C$67,2,FALSE))=D10,"",VLOOKUP(D10,(Codigo!$B$4:$C$67),2,FALSE))</f>
        <v/>
      </c>
      <c r="C10" s="104" t="str">
        <f>IF(IF(ISERROR(VLOOKUP(D10,Codigo!$B$4:$C$67,2,FALSE)),"",VLOOKUP(D10,Codigo!$B$4:$C$67,2,FALSE))=D10,"",VLOOKUP(D10,(Codigo!$B$2:$D$67),3,FALSE))</f>
        <v/>
      </c>
      <c r="D10" s="78"/>
      <c r="E10" s="79"/>
      <c r="F10" s="292"/>
      <c r="G10" s="44"/>
      <c r="H10" s="303"/>
      <c r="J10" s="312" t="str">
        <f t="shared" si="0"/>
        <v/>
      </c>
      <c r="K10" s="313" t="str">
        <f t="shared" si="1"/>
        <v/>
      </c>
      <c r="L10" s="313" t="str">
        <f t="shared" si="2"/>
        <v/>
      </c>
    </row>
    <row r="11" spans="1:12">
      <c r="B11" s="104" t="str">
        <f>IF(IF(ISERROR(VLOOKUP(D11,Codigo!$B$4:$C$67,2,FALSE)),"",VLOOKUP(D11,Codigo!$B$4:$C$67,2,FALSE))=D11,"",VLOOKUP(D11,(Codigo!$B$4:$C$67),2,FALSE))</f>
        <v/>
      </c>
      <c r="C11" s="104" t="str">
        <f>IF(IF(ISERROR(VLOOKUP(D11,Codigo!$B$4:$C$67,2,FALSE)),"",VLOOKUP(D11,Codigo!$B$4:$C$67,2,FALSE))=D11,"",VLOOKUP(D11,(Codigo!$B$2:$D$67),3,FALSE))</f>
        <v/>
      </c>
      <c r="D11" s="78"/>
      <c r="E11" s="79"/>
      <c r="G11" s="44"/>
      <c r="H11" s="303"/>
      <c r="J11" s="312" t="str">
        <f t="shared" si="0"/>
        <v/>
      </c>
      <c r="K11" s="313" t="str">
        <f t="shared" si="1"/>
        <v/>
      </c>
      <c r="L11" s="313" t="str">
        <f t="shared" si="2"/>
        <v/>
      </c>
    </row>
    <row r="12" spans="1:12">
      <c r="B12" s="104" t="str">
        <f>IF(IF(ISERROR(VLOOKUP(D12,Codigo!$B$4:$C$67,2,FALSE)),"",VLOOKUP(D12,Codigo!$B$4:$C$67,2,FALSE))=D12,"",VLOOKUP(D12,(Codigo!$B$4:$C$67),2,FALSE))</f>
        <v/>
      </c>
      <c r="C12" s="104" t="str">
        <f>IF(IF(ISERROR(VLOOKUP(D12,Codigo!$B$4:$C$67,2,FALSE)),"",VLOOKUP(D12,Codigo!$B$4:$C$67,2,FALSE))=D12,"",VLOOKUP(D12,(Codigo!$B$2:$D$67),3,FALSE))</f>
        <v/>
      </c>
      <c r="D12" s="78"/>
      <c r="E12" s="79"/>
      <c r="F12" s="292"/>
      <c r="G12" s="44"/>
      <c r="H12" s="303"/>
      <c r="J12" s="312" t="str">
        <f t="shared" si="0"/>
        <v/>
      </c>
      <c r="K12" s="313" t="str">
        <f t="shared" si="1"/>
        <v/>
      </c>
      <c r="L12" s="313" t="str">
        <f t="shared" si="2"/>
        <v/>
      </c>
    </row>
    <row r="13" spans="1:12">
      <c r="B13" s="104" t="str">
        <f>IF(IF(ISERROR(VLOOKUP(D13,Codigo!$B$4:$C$67,2,FALSE)),"",VLOOKUP(D13,Codigo!$B$4:$C$67,2,FALSE))=D13,"",VLOOKUP(D13,(Codigo!$B$4:$C$67),2,FALSE))</f>
        <v/>
      </c>
      <c r="C13" s="104" t="str">
        <f>IF(IF(ISERROR(VLOOKUP(D13,Codigo!$B$4:$C$67,2,FALSE)),"",VLOOKUP(D13,Codigo!$B$4:$C$67,2,FALSE))=D13,"",VLOOKUP(D13,(Codigo!$B$2:$D$67),3,FALSE))</f>
        <v/>
      </c>
      <c r="D13" s="78"/>
      <c r="E13" s="79"/>
      <c r="F13" s="292"/>
      <c r="G13" s="44"/>
      <c r="H13" s="303"/>
      <c r="J13" s="312" t="str">
        <f t="shared" si="0"/>
        <v/>
      </c>
      <c r="K13" s="313" t="str">
        <f t="shared" si="1"/>
        <v/>
      </c>
      <c r="L13" s="313" t="str">
        <f t="shared" si="2"/>
        <v/>
      </c>
    </row>
    <row r="14" spans="1:12">
      <c r="B14" s="104" t="str">
        <f>IF(IF(ISERROR(VLOOKUP(D14,Codigo!$B$4:$C$67,2,FALSE)),"",VLOOKUP(D14,Codigo!$B$4:$C$67,2,FALSE))=D14,"",VLOOKUP(D14,(Codigo!$B$4:$C$67),2,FALSE))</f>
        <v/>
      </c>
      <c r="C14" s="104" t="str">
        <f>IF(IF(ISERROR(VLOOKUP(D14,Codigo!$B$4:$C$67,2,FALSE)),"",VLOOKUP(D14,Codigo!$B$4:$C$67,2,FALSE))=D14,"",VLOOKUP(D14,(Codigo!$B$2:$D$67),3,FALSE))</f>
        <v/>
      </c>
      <c r="D14" s="78"/>
      <c r="E14" s="79"/>
      <c r="F14" s="292"/>
      <c r="G14" s="44"/>
      <c r="H14" s="303"/>
      <c r="J14" s="312" t="str">
        <f t="shared" si="0"/>
        <v/>
      </c>
      <c r="K14" s="313" t="str">
        <f t="shared" si="1"/>
        <v/>
      </c>
      <c r="L14" s="313" t="str">
        <f t="shared" si="2"/>
        <v/>
      </c>
    </row>
    <row r="15" spans="1:12">
      <c r="B15" s="104" t="str">
        <f>IF(IF(ISERROR(VLOOKUP(D15,Codigo!$B$4:$C$67,2,FALSE)),"",VLOOKUP(D15,Codigo!$B$4:$C$67,2,FALSE))=D15,"",VLOOKUP(D15,(Codigo!$B$4:$C$67),2,FALSE))</f>
        <v/>
      </c>
      <c r="C15" s="104" t="str">
        <f>IF(IF(ISERROR(VLOOKUP(D15,Codigo!$B$4:$C$67,2,FALSE)),"",VLOOKUP(D15,Codigo!$B$4:$C$67,2,FALSE))=D15,"",VLOOKUP(D15,(Codigo!$B$2:$D$67),3,FALSE))</f>
        <v/>
      </c>
      <c r="D15" s="78"/>
      <c r="E15" s="79"/>
      <c r="F15" s="292"/>
      <c r="G15" s="44"/>
      <c r="H15" s="303"/>
      <c r="J15" s="312" t="str">
        <f t="shared" si="0"/>
        <v/>
      </c>
      <c r="K15" s="313" t="str">
        <f t="shared" si="1"/>
        <v/>
      </c>
      <c r="L15" s="313" t="str">
        <f t="shared" si="2"/>
        <v/>
      </c>
    </row>
    <row r="16" spans="1:12">
      <c r="B16" s="104" t="str">
        <f>IF(IF(ISERROR(VLOOKUP(D16,Codigo!$B$4:$C$67,2,FALSE)),"",VLOOKUP(D16,Codigo!$B$4:$C$67,2,FALSE))=D16,"",VLOOKUP(D16,(Codigo!$B$4:$C$67),2,FALSE))</f>
        <v/>
      </c>
      <c r="C16" s="104" t="str">
        <f>IF(IF(ISERROR(VLOOKUP(D16,Codigo!$B$4:$C$67,2,FALSE)),"",VLOOKUP(D16,Codigo!$B$4:$C$67,2,FALSE))=D16,"",VLOOKUP(D16,(Codigo!$B$2:$D$67),3,FALSE))</f>
        <v/>
      </c>
      <c r="D16" s="78"/>
      <c r="E16" s="79"/>
      <c r="F16" s="292"/>
      <c r="G16" s="44"/>
      <c r="H16" s="303"/>
      <c r="J16" s="312" t="str">
        <f t="shared" si="0"/>
        <v/>
      </c>
      <c r="K16" s="313" t="str">
        <f t="shared" si="1"/>
        <v/>
      </c>
      <c r="L16" s="313" t="str">
        <f t="shared" si="2"/>
        <v/>
      </c>
    </row>
    <row r="17" spans="2:12">
      <c r="B17" s="104" t="str">
        <f>IF(IF(ISERROR(VLOOKUP(D17,Codigo!$B$4:$C$67,2,FALSE)),"",VLOOKUP(D17,Codigo!$B$4:$C$67,2,FALSE))=D17,"",VLOOKUP(D17,(Codigo!$B$4:$C$67),2,FALSE))</f>
        <v/>
      </c>
      <c r="C17" s="104" t="str">
        <f>IF(IF(ISERROR(VLOOKUP(D17,Codigo!$B$4:$C$67,2,FALSE)),"",VLOOKUP(D17,Codigo!$B$4:$C$67,2,FALSE))=D17,"",VLOOKUP(D17,(Codigo!$B$2:$D$67),3,FALSE))</f>
        <v/>
      </c>
      <c r="D17" s="78"/>
      <c r="E17" s="79"/>
      <c r="F17" s="292"/>
      <c r="G17" s="44"/>
      <c r="H17" s="303"/>
      <c r="J17" s="312" t="str">
        <f t="shared" si="0"/>
        <v/>
      </c>
      <c r="K17" s="313" t="str">
        <f t="shared" si="1"/>
        <v/>
      </c>
      <c r="L17" s="313" t="str">
        <f t="shared" si="2"/>
        <v/>
      </c>
    </row>
    <row r="18" spans="2:12">
      <c r="B18" s="104" t="str">
        <f>IF(IF(ISERROR(VLOOKUP(D18,Codigo!$B$4:$C$67,2,FALSE)),"",VLOOKUP(D18,Codigo!$B$4:$C$67,2,FALSE))=D18,"",VLOOKUP(D18,(Codigo!$B$4:$C$67),2,FALSE))</f>
        <v/>
      </c>
      <c r="C18" s="104" t="str">
        <f>IF(IF(ISERROR(VLOOKUP(D18,Codigo!$B$4:$C$67,2,FALSE)),"",VLOOKUP(D18,Codigo!$B$4:$C$67,2,FALSE))=D18,"",VLOOKUP(D18,(Codigo!$B$2:$D$67),3,FALSE))</f>
        <v/>
      </c>
      <c r="D18" s="78"/>
      <c r="E18" s="79"/>
      <c r="F18" s="292"/>
      <c r="G18" s="44"/>
      <c r="H18" s="303"/>
      <c r="J18" s="312" t="str">
        <f t="shared" si="0"/>
        <v/>
      </c>
      <c r="K18" s="313" t="str">
        <f t="shared" si="1"/>
        <v/>
      </c>
      <c r="L18" s="313" t="str">
        <f t="shared" si="2"/>
        <v/>
      </c>
    </row>
    <row r="19" spans="2:12">
      <c r="B19" s="104" t="str">
        <f>IF(IF(ISERROR(VLOOKUP(D19,Codigo!$B$4:$C$67,2,FALSE)),"",VLOOKUP(D19,Codigo!$B$4:$C$67,2,FALSE))=D19,"",VLOOKUP(D19,(Codigo!$B$4:$C$67),2,FALSE))</f>
        <v/>
      </c>
      <c r="C19" s="104" t="str">
        <f>IF(IF(ISERROR(VLOOKUP(D19,Codigo!$B$4:$C$67,2,FALSE)),"",VLOOKUP(D19,Codigo!$B$4:$C$67,2,FALSE))=D19,"",VLOOKUP(D19,(Codigo!$B$2:$D$67),3,FALSE))</f>
        <v/>
      </c>
      <c r="D19" s="78"/>
      <c r="E19" s="79"/>
      <c r="F19" s="292"/>
      <c r="G19" s="44"/>
      <c r="H19" s="303"/>
      <c r="J19" s="312" t="str">
        <f t="shared" si="0"/>
        <v/>
      </c>
      <c r="K19" s="313" t="str">
        <f t="shared" si="1"/>
        <v/>
      </c>
      <c r="L19" s="313" t="str">
        <f t="shared" si="2"/>
        <v/>
      </c>
    </row>
    <row r="20" spans="2:12">
      <c r="B20" s="104" t="str">
        <f>IF(IF(ISERROR(VLOOKUP(D20,Codigo!$B$4:$C$67,2,FALSE)),"",VLOOKUP(D20,Codigo!$B$4:$C$67,2,FALSE))=D20,"",VLOOKUP(D20,(Codigo!$B$4:$C$67),2,FALSE))</f>
        <v/>
      </c>
      <c r="C20" s="104" t="str">
        <f>IF(IF(ISERROR(VLOOKUP(D20,Codigo!$B$4:$C$67,2,FALSE)),"",VLOOKUP(D20,Codigo!$B$4:$C$67,2,FALSE))=D20,"",VLOOKUP(D20,(Codigo!$B$2:$D$67),3,FALSE))</f>
        <v/>
      </c>
      <c r="D20" s="78"/>
      <c r="E20" s="79"/>
      <c r="F20" s="292"/>
      <c r="G20" s="44"/>
      <c r="H20" s="303"/>
      <c r="J20" s="312" t="str">
        <f t="shared" si="0"/>
        <v/>
      </c>
      <c r="K20" s="313" t="str">
        <f t="shared" si="1"/>
        <v/>
      </c>
      <c r="L20" s="313" t="str">
        <f t="shared" si="2"/>
        <v/>
      </c>
    </row>
    <row r="21" spans="2:12">
      <c r="B21" s="104" t="str">
        <f>IF(IF(ISERROR(VLOOKUP(D21,Codigo!$B$4:$C$67,2,FALSE)),"",VLOOKUP(D21,Codigo!$B$4:$C$67,2,FALSE))=D21,"",VLOOKUP(D21,(Codigo!$B$4:$C$67),2,FALSE))</f>
        <v/>
      </c>
      <c r="C21" s="104" t="str">
        <f>IF(IF(ISERROR(VLOOKUP(D21,Codigo!$B$4:$C$67,2,FALSE)),"",VLOOKUP(D21,Codigo!$B$4:$C$67,2,FALSE))=D21,"",VLOOKUP(D21,(Codigo!$B$2:$D$67),3,FALSE))</f>
        <v/>
      </c>
      <c r="D21" s="78"/>
      <c r="E21" s="79"/>
      <c r="F21" s="292"/>
      <c r="G21" s="44"/>
      <c r="H21" s="303"/>
      <c r="J21" s="312" t="str">
        <f t="shared" si="0"/>
        <v/>
      </c>
      <c r="K21" s="313" t="str">
        <f t="shared" si="1"/>
        <v/>
      </c>
      <c r="L21" s="313" t="str">
        <f t="shared" si="2"/>
        <v/>
      </c>
    </row>
    <row r="22" spans="2:12">
      <c r="B22" s="104" t="str">
        <f>IF(IF(ISERROR(VLOOKUP(D22,Codigo!$B$4:$C$67,2,FALSE)),"",VLOOKUP(D22,Codigo!$B$4:$C$67,2,FALSE))=D22,"",VLOOKUP(D22,(Codigo!$B$4:$C$67),2,FALSE))</f>
        <v/>
      </c>
      <c r="C22" s="104" t="str">
        <f>IF(IF(ISERROR(VLOOKUP(D22,Codigo!$B$4:$C$67,2,FALSE)),"",VLOOKUP(D22,Codigo!$B$4:$C$67,2,FALSE))=D22,"",VLOOKUP(D22,(Codigo!$B$2:$D$67),3,FALSE))</f>
        <v/>
      </c>
      <c r="D22" s="78"/>
      <c r="E22" s="79"/>
      <c r="F22" s="292"/>
      <c r="G22" s="44"/>
      <c r="H22" s="303"/>
      <c r="J22" s="312" t="str">
        <f t="shared" si="0"/>
        <v/>
      </c>
      <c r="K22" s="313" t="str">
        <f t="shared" si="1"/>
        <v/>
      </c>
      <c r="L22" s="313" t="str">
        <f t="shared" si="2"/>
        <v/>
      </c>
    </row>
    <row r="23" spans="2:12">
      <c r="B23" s="104" t="str">
        <f>IF(IF(ISERROR(VLOOKUP(D23,Codigo!$B$4:$C$67,2,FALSE)),"",VLOOKUP(D23,Codigo!$B$4:$C$67,2,FALSE))=D23,"",VLOOKUP(D23,(Codigo!$B$4:$C$67),2,FALSE))</f>
        <v/>
      </c>
      <c r="C23" s="104" t="str">
        <f>IF(IF(ISERROR(VLOOKUP(D23,Codigo!$B$4:$C$67,2,FALSE)),"",VLOOKUP(D23,Codigo!$B$4:$C$67,2,FALSE))=D23,"",VLOOKUP(D23,(Codigo!$B$2:$D$67),3,FALSE))</f>
        <v/>
      </c>
      <c r="D23" s="78"/>
      <c r="E23" s="79"/>
      <c r="F23" s="292"/>
      <c r="G23" s="44"/>
      <c r="H23" s="303"/>
      <c r="J23" s="312" t="str">
        <f t="shared" si="0"/>
        <v/>
      </c>
      <c r="K23" s="313" t="str">
        <f t="shared" si="1"/>
        <v/>
      </c>
      <c r="L23" s="313" t="str">
        <f t="shared" si="2"/>
        <v/>
      </c>
    </row>
    <row r="24" spans="2:12">
      <c r="B24" s="104" t="str">
        <f>IF(IF(ISERROR(VLOOKUP(D24,Codigo!$B$4:$C$67,2,FALSE)),"",VLOOKUP(D24,Codigo!$B$4:$C$67,2,FALSE))=D24,"",VLOOKUP(D24,(Codigo!$B$4:$C$67),2,FALSE))</f>
        <v/>
      </c>
      <c r="C24" s="104" t="str">
        <f>IF(IF(ISERROR(VLOOKUP(D24,Codigo!$B$4:$C$67,2,FALSE)),"",VLOOKUP(D24,Codigo!$B$4:$C$67,2,FALSE))=D24,"",VLOOKUP(D24,(Codigo!$B$2:$D$67),3,FALSE))</f>
        <v/>
      </c>
      <c r="D24" s="78"/>
      <c r="E24" s="79"/>
      <c r="F24" s="292"/>
      <c r="G24" s="44"/>
      <c r="H24" s="303"/>
      <c r="J24" s="312" t="str">
        <f t="shared" si="0"/>
        <v/>
      </c>
      <c r="K24" s="313" t="str">
        <f t="shared" si="1"/>
        <v/>
      </c>
      <c r="L24" s="313" t="str">
        <f t="shared" si="2"/>
        <v/>
      </c>
    </row>
    <row r="25" spans="2:12">
      <c r="B25" s="104" t="str">
        <f>IF(IF(ISERROR(VLOOKUP(D25,Codigo!$B$4:$C$67,2,FALSE)),"",VLOOKUP(D25,Codigo!$B$4:$C$67,2,FALSE))=D25,"",VLOOKUP(D25,(Codigo!$B$4:$C$67),2,FALSE))</f>
        <v/>
      </c>
      <c r="C25" s="104" t="str">
        <f>IF(IF(ISERROR(VLOOKUP(D25,Codigo!$B$4:$C$67,2,FALSE)),"",VLOOKUP(D25,Codigo!$B$4:$C$67,2,FALSE))=D25,"",VLOOKUP(D25,(Codigo!$B$2:$D$67),3,FALSE))</f>
        <v/>
      </c>
      <c r="D25" s="78"/>
      <c r="E25" s="79"/>
      <c r="F25" s="292"/>
      <c r="G25" s="44"/>
      <c r="H25" s="303"/>
      <c r="J25" s="312" t="str">
        <f t="shared" si="0"/>
        <v/>
      </c>
      <c r="K25" s="313" t="str">
        <f t="shared" si="1"/>
        <v/>
      </c>
      <c r="L25" s="313" t="str">
        <f t="shared" si="2"/>
        <v/>
      </c>
    </row>
    <row r="26" spans="2:12">
      <c r="B26" s="104" t="str">
        <f>IF(IF(ISERROR(VLOOKUP(D26,Codigo!$B$4:$C$67,2,FALSE)),"",VLOOKUP(D26,Codigo!$B$4:$C$67,2,FALSE))=D26,"",VLOOKUP(D26,(Codigo!$B$4:$C$67),2,FALSE))</f>
        <v/>
      </c>
      <c r="C26" s="104" t="str">
        <f>IF(IF(ISERROR(VLOOKUP(D26,Codigo!$B$4:$C$67,2,FALSE)),"",VLOOKUP(D26,Codigo!$B$4:$C$67,2,FALSE))=D26,"",VLOOKUP(D26,(Codigo!$B$2:$D$67),3,FALSE))</f>
        <v/>
      </c>
      <c r="D26" s="78"/>
      <c r="E26" s="79"/>
      <c r="F26" s="292"/>
      <c r="G26" s="44"/>
      <c r="H26" s="303"/>
      <c r="J26" s="312" t="str">
        <f t="shared" si="0"/>
        <v/>
      </c>
      <c r="K26" s="313" t="str">
        <f t="shared" si="1"/>
        <v/>
      </c>
      <c r="L26" s="313" t="str">
        <f t="shared" si="2"/>
        <v/>
      </c>
    </row>
    <row r="27" spans="2:12">
      <c r="B27" s="104" t="str">
        <f>IF(IF(ISERROR(VLOOKUP(D27,Codigo!$B$4:$C$67,2,FALSE)),"",VLOOKUP(D27,Codigo!$B$4:$C$67,2,FALSE))=D27,"",VLOOKUP(D27,(Codigo!$B$4:$C$67),2,FALSE))</f>
        <v/>
      </c>
      <c r="C27" s="104" t="str">
        <f>IF(IF(ISERROR(VLOOKUP(D27,Codigo!$B$4:$C$67,2,FALSE)),"",VLOOKUP(D27,Codigo!$B$4:$C$67,2,FALSE))=D27,"",VLOOKUP(D27,(Codigo!$B$2:$D$67),3,FALSE))</f>
        <v/>
      </c>
      <c r="D27" s="78"/>
      <c r="E27" s="79"/>
      <c r="F27" s="292"/>
      <c r="G27" s="44"/>
      <c r="H27" s="303"/>
      <c r="J27" s="312" t="str">
        <f t="shared" si="0"/>
        <v/>
      </c>
      <c r="K27" s="313" t="str">
        <f t="shared" si="1"/>
        <v/>
      </c>
      <c r="L27" s="313" t="str">
        <f t="shared" si="2"/>
        <v/>
      </c>
    </row>
    <row r="28" spans="2:12">
      <c r="B28" s="104" t="str">
        <f>IF(IF(ISERROR(VLOOKUP(D28,Codigo!$B$4:$C$67,2,FALSE)),"",VLOOKUP(D28,Codigo!$B$4:$C$67,2,FALSE))=D28,"",VLOOKUP(D28,(Codigo!$B$4:$C$67),2,FALSE))</f>
        <v/>
      </c>
      <c r="C28" s="104" t="str">
        <f>IF(IF(ISERROR(VLOOKUP(D28,Codigo!$B$4:$C$67,2,FALSE)),"",VLOOKUP(D28,Codigo!$B$4:$C$67,2,FALSE))=D28,"",VLOOKUP(D28,(Codigo!$B$2:$D$67),3,FALSE))</f>
        <v/>
      </c>
      <c r="D28" s="78"/>
      <c r="E28" s="79"/>
      <c r="F28" s="292"/>
      <c r="G28" s="44"/>
      <c r="H28" s="303"/>
      <c r="J28" s="312" t="str">
        <f t="shared" si="0"/>
        <v/>
      </c>
      <c r="K28" s="313" t="str">
        <f t="shared" si="1"/>
        <v/>
      </c>
      <c r="L28" s="313" t="str">
        <f t="shared" si="2"/>
        <v/>
      </c>
    </row>
    <row r="29" spans="2:12">
      <c r="B29" s="104" t="str">
        <f>IF(IF(ISERROR(VLOOKUP(D29,Codigo!$B$4:$C$67,2,FALSE)),"",VLOOKUP(D29,Codigo!$B$4:$C$67,2,FALSE))=D29,"",VLOOKUP(D29,(Codigo!$B$4:$C$67),2,FALSE))</f>
        <v/>
      </c>
      <c r="C29" s="104" t="str">
        <f>IF(IF(ISERROR(VLOOKUP(D29,Codigo!$B$4:$C$67,2,FALSE)),"",VLOOKUP(D29,Codigo!$B$4:$C$67,2,FALSE))=D29,"",VLOOKUP(D29,(Codigo!$B$2:$D$67),3,FALSE))</f>
        <v/>
      </c>
      <c r="D29" s="78"/>
      <c r="E29" s="79"/>
      <c r="F29" s="292"/>
      <c r="G29" s="44"/>
      <c r="H29" s="303"/>
      <c r="J29" s="312" t="str">
        <f t="shared" si="0"/>
        <v/>
      </c>
      <c r="K29" s="313" t="str">
        <f t="shared" si="1"/>
        <v/>
      </c>
      <c r="L29" s="313" t="str">
        <f t="shared" si="2"/>
        <v/>
      </c>
    </row>
    <row r="30" spans="2:12">
      <c r="B30" s="104" t="str">
        <f>IF(IF(ISERROR(VLOOKUP(D30,Codigo!$B$4:$C$67,2,FALSE)),"",VLOOKUP(D30,Codigo!$B$4:$C$67,2,FALSE))=D30,"",VLOOKUP(D30,(Codigo!$B$4:$C$67),2,FALSE))</f>
        <v/>
      </c>
      <c r="C30" s="104" t="str">
        <f>IF(IF(ISERROR(VLOOKUP(D30,Codigo!$B$4:$C$67,2,FALSE)),"",VLOOKUP(D30,Codigo!$B$4:$C$67,2,FALSE))=D30,"",VLOOKUP(D30,(Codigo!$B$2:$D$67),3,FALSE))</f>
        <v/>
      </c>
      <c r="D30" s="78"/>
      <c r="E30" s="80"/>
      <c r="F30" s="292"/>
      <c r="G30" s="44"/>
      <c r="H30" s="303"/>
      <c r="J30" s="312" t="str">
        <f t="shared" si="0"/>
        <v/>
      </c>
      <c r="K30" s="313" t="str">
        <f t="shared" si="1"/>
        <v/>
      </c>
      <c r="L30" s="313" t="str">
        <f t="shared" si="2"/>
        <v/>
      </c>
    </row>
    <row r="31" spans="2:12">
      <c r="B31" s="104" t="str">
        <f>IF(IF(ISERROR(VLOOKUP(D31,Codigo!$B$4:$C$67,2,FALSE)),"",VLOOKUP(D31,Codigo!$B$4:$C$67,2,FALSE))=D31,"",VLOOKUP(D31,(Codigo!$B$4:$C$67),2,FALSE))</f>
        <v/>
      </c>
      <c r="C31" s="104" t="str">
        <f>IF(IF(ISERROR(VLOOKUP(D31,Codigo!$B$4:$C$67,2,FALSE)),"",VLOOKUP(D31,Codigo!$B$4:$C$67,2,FALSE))=D31,"",VLOOKUP(D31,(Codigo!$B$2:$D$67),3,FALSE))</f>
        <v/>
      </c>
      <c r="D31" s="78"/>
      <c r="E31" s="79"/>
      <c r="F31" s="292"/>
      <c r="G31" s="44"/>
      <c r="H31" s="303"/>
      <c r="J31" s="312" t="str">
        <f t="shared" si="0"/>
        <v/>
      </c>
      <c r="K31" s="313" t="str">
        <f t="shared" si="1"/>
        <v/>
      </c>
      <c r="L31" s="313" t="str">
        <f t="shared" si="2"/>
        <v/>
      </c>
    </row>
    <row r="32" spans="2:12">
      <c r="B32" s="104" t="str">
        <f>IF(IF(ISERROR(VLOOKUP(D32,Codigo!$B$4:$C$67,2,FALSE)),"",VLOOKUP(D32,Codigo!$B$4:$C$67,2,FALSE))=D32,"",VLOOKUP(D32,(Codigo!$B$4:$C$67),2,FALSE))</f>
        <v/>
      </c>
      <c r="C32" s="104" t="str">
        <f>IF(IF(ISERROR(VLOOKUP(D32,Codigo!$B$4:$C$67,2,FALSE)),"",VLOOKUP(D32,Codigo!$B$4:$C$67,2,FALSE))=D32,"",VLOOKUP(D32,(Codigo!$B$2:$D$67),3,FALSE))</f>
        <v/>
      </c>
      <c r="D32" s="78"/>
      <c r="E32" s="79"/>
      <c r="F32" s="292"/>
      <c r="G32" s="44"/>
      <c r="H32" s="303"/>
      <c r="J32" s="312" t="str">
        <f t="shared" si="0"/>
        <v/>
      </c>
      <c r="K32" s="313" t="str">
        <f t="shared" si="1"/>
        <v/>
      </c>
      <c r="L32" s="313" t="str">
        <f t="shared" si="2"/>
        <v/>
      </c>
    </row>
    <row r="33" spans="2:12">
      <c r="B33" s="104" t="str">
        <f>IF(IF(ISERROR(VLOOKUP(D33,Codigo!$B$4:$C$67,2,FALSE)),"",VLOOKUP(D33,Codigo!$B$4:$C$67,2,FALSE))=D33,"",VLOOKUP(D33,(Codigo!$B$4:$C$67),2,FALSE))</f>
        <v/>
      </c>
      <c r="C33" s="104" t="str">
        <f>IF(IF(ISERROR(VLOOKUP(D33,Codigo!$B$4:$C$67,2,FALSE)),"",VLOOKUP(D33,Codigo!$B$4:$C$67,2,FALSE))=D33,"",VLOOKUP(D33,(Codigo!$B$2:$D$67),3,FALSE))</f>
        <v/>
      </c>
      <c r="D33" s="78"/>
      <c r="E33" s="79"/>
      <c r="F33" s="292"/>
      <c r="G33" s="44"/>
      <c r="H33" s="303"/>
      <c r="J33" s="312" t="str">
        <f t="shared" si="0"/>
        <v/>
      </c>
      <c r="K33" s="313" t="str">
        <f t="shared" si="1"/>
        <v/>
      </c>
      <c r="L33" s="313" t="str">
        <f t="shared" si="2"/>
        <v/>
      </c>
    </row>
    <row r="34" spans="2:12">
      <c r="B34" s="104" t="str">
        <f>IF(IF(ISERROR(VLOOKUP(D34,Codigo!$B$4:$C$67,2,FALSE)),"",VLOOKUP(D34,Codigo!$B$4:$C$67,2,FALSE))=D34,"",VLOOKUP(D34,(Codigo!$B$4:$C$67),2,FALSE))</f>
        <v/>
      </c>
      <c r="C34" s="104" t="str">
        <f>IF(IF(ISERROR(VLOOKUP(D34,Codigo!$B$4:$C$67,2,FALSE)),"",VLOOKUP(D34,Codigo!$B$4:$C$67,2,FALSE))=D34,"",VLOOKUP(D34,(Codigo!$B$2:$D$67),3,FALSE))</f>
        <v/>
      </c>
      <c r="D34" s="78"/>
      <c r="E34" s="79"/>
      <c r="F34" s="292"/>
      <c r="G34" s="44"/>
      <c r="H34" s="303"/>
      <c r="J34" s="312" t="str">
        <f t="shared" si="0"/>
        <v/>
      </c>
      <c r="K34" s="313" t="str">
        <f t="shared" si="1"/>
        <v/>
      </c>
      <c r="L34" s="313" t="str">
        <f t="shared" si="2"/>
        <v/>
      </c>
    </row>
    <row r="35" spans="2:12">
      <c r="B35" s="104" t="str">
        <f>IF(IF(ISERROR(VLOOKUP(D35,Codigo!$B$4:$C$67,2,FALSE)),"",VLOOKUP(D35,Codigo!$B$4:$C$67,2,FALSE))=D35,"",VLOOKUP(D35,(Codigo!$B$4:$C$67),2,FALSE))</f>
        <v/>
      </c>
      <c r="C35" s="104" t="str">
        <f>IF(IF(ISERROR(VLOOKUP(D35,Codigo!$B$4:$C$67,2,FALSE)),"",VLOOKUP(D35,Codigo!$B$4:$C$67,2,FALSE))=D35,"",VLOOKUP(D35,(Codigo!$B$2:$D$67),3,FALSE))</f>
        <v/>
      </c>
      <c r="D35" s="78"/>
      <c r="E35" s="79"/>
      <c r="F35" s="292"/>
      <c r="G35" s="44"/>
      <c r="H35" s="303"/>
      <c r="J35" s="312" t="str">
        <f t="shared" si="0"/>
        <v/>
      </c>
      <c r="K35" s="313" t="str">
        <f t="shared" si="1"/>
        <v/>
      </c>
      <c r="L35" s="313" t="str">
        <f t="shared" si="2"/>
        <v/>
      </c>
    </row>
    <row r="36" spans="2:12">
      <c r="B36" s="104" t="str">
        <f>IF(IF(ISERROR(VLOOKUP(D36,Codigo!$B$4:$C$67,2,FALSE)),"",VLOOKUP(D36,Codigo!$B$4:$C$67,2,FALSE))=D36,"",VLOOKUP(D36,(Codigo!$B$4:$C$67),2,FALSE))</f>
        <v/>
      </c>
      <c r="C36" s="104" t="str">
        <f>IF(IF(ISERROR(VLOOKUP(D36,Codigo!$B$4:$C$67,2,FALSE)),"",VLOOKUP(D36,Codigo!$B$4:$C$67,2,FALSE))=D36,"",VLOOKUP(D36,(Codigo!$B$2:$D$67),3,FALSE))</f>
        <v/>
      </c>
      <c r="D36" s="78"/>
      <c r="E36" s="79"/>
      <c r="F36" s="292"/>
      <c r="G36" s="44"/>
      <c r="H36" s="303"/>
      <c r="J36" s="312" t="str">
        <f t="shared" si="0"/>
        <v/>
      </c>
      <c r="K36" s="313" t="str">
        <f t="shared" si="1"/>
        <v/>
      </c>
      <c r="L36" s="313" t="str">
        <f t="shared" si="2"/>
        <v/>
      </c>
    </row>
    <row r="37" spans="2:12">
      <c r="B37" s="104" t="str">
        <f>IF(IF(ISERROR(VLOOKUP(D37,Codigo!$B$4:$C$67,2,FALSE)),"",VLOOKUP(D37,Codigo!$B$4:$C$67,2,FALSE))=D37,"",VLOOKUP(D37,(Codigo!$B$4:$C$67),2,FALSE))</f>
        <v/>
      </c>
      <c r="C37" s="104" t="str">
        <f>IF(IF(ISERROR(VLOOKUP(D37,Codigo!$B$4:$C$67,2,FALSE)),"",VLOOKUP(D37,Codigo!$B$4:$C$67,2,FALSE))=D37,"",VLOOKUP(D37,(Codigo!$B$2:$D$67),3,FALSE))</f>
        <v/>
      </c>
      <c r="D37" s="78"/>
      <c r="E37" s="79"/>
      <c r="F37" s="292"/>
      <c r="G37" s="44"/>
      <c r="H37" s="303"/>
      <c r="J37" s="312" t="str">
        <f t="shared" si="0"/>
        <v/>
      </c>
      <c r="K37" s="313" t="str">
        <f t="shared" si="1"/>
        <v/>
      </c>
      <c r="L37" s="313" t="str">
        <f t="shared" si="2"/>
        <v/>
      </c>
    </row>
    <row r="38" spans="2:12">
      <c r="B38" s="104" t="str">
        <f>IF(IF(ISERROR(VLOOKUP(D38,Codigo!$B$4:$C$67,2,FALSE)),"",VLOOKUP(D38,Codigo!$B$4:$C$67,2,FALSE))=D38,"",VLOOKUP(D38,(Codigo!$B$4:$C$67),2,FALSE))</f>
        <v/>
      </c>
      <c r="C38" s="104" t="str">
        <f>IF(IF(ISERROR(VLOOKUP(D38,Codigo!$B$4:$C$67,2,FALSE)),"",VLOOKUP(D38,Codigo!$B$4:$C$67,2,FALSE))=D38,"",VLOOKUP(D38,(Codigo!$B$2:$D$67),3,FALSE))</f>
        <v/>
      </c>
      <c r="D38" s="78"/>
      <c r="E38" s="79"/>
      <c r="F38" s="292"/>
      <c r="G38" s="44"/>
      <c r="H38" s="293"/>
      <c r="J38" s="312" t="str">
        <f t="shared" si="0"/>
        <v/>
      </c>
      <c r="K38" s="313" t="str">
        <f t="shared" si="1"/>
        <v/>
      </c>
      <c r="L38" s="313" t="str">
        <f t="shared" si="2"/>
        <v/>
      </c>
    </row>
    <row r="39" spans="2:12">
      <c r="B39" s="104" t="str">
        <f>IF(IF(ISERROR(VLOOKUP(D39,Codigo!$B$4:$C$67,2,FALSE)),"",VLOOKUP(D39,Codigo!$B$4:$C$67,2,FALSE))=D39,"",VLOOKUP(D39,(Codigo!$B$4:$C$67),2,FALSE))</f>
        <v/>
      </c>
      <c r="C39" s="104" t="str">
        <f>IF(IF(ISERROR(VLOOKUP(D39,Codigo!$B$4:$C$67,2,FALSE)),"",VLOOKUP(D39,Codigo!$B$4:$C$67,2,FALSE))=D39,"",VLOOKUP(D39,(Codigo!$B$2:$D$67),3,FALSE))</f>
        <v/>
      </c>
      <c r="D39" s="78"/>
      <c r="E39" s="79"/>
      <c r="F39" s="292"/>
      <c r="G39" s="44"/>
      <c r="H39" s="293"/>
      <c r="J39" s="312" t="str">
        <f t="shared" si="0"/>
        <v/>
      </c>
      <c r="K39" s="313" t="str">
        <f t="shared" si="1"/>
        <v/>
      </c>
      <c r="L39" s="313" t="str">
        <f t="shared" si="2"/>
        <v/>
      </c>
    </row>
    <row r="40" spans="2:12">
      <c r="B40" s="104" t="str">
        <f>IF(IF(ISERROR(VLOOKUP(D40,Codigo!$B$4:$C$67,2,FALSE)),"",VLOOKUP(D40,Codigo!$B$4:$C$67,2,FALSE))=D40,"",VLOOKUP(D40,(Codigo!$B$4:$C$67),2,FALSE))</f>
        <v/>
      </c>
      <c r="C40" s="104" t="str">
        <f>IF(IF(ISERROR(VLOOKUP(D40,Codigo!$B$4:$C$67,2,FALSE)),"",VLOOKUP(D40,Codigo!$B$4:$C$67,2,FALSE))=D40,"",VLOOKUP(D40,(Codigo!$B$2:$D$67),3,FALSE))</f>
        <v/>
      </c>
      <c r="D40" s="78"/>
      <c r="E40" s="79"/>
      <c r="F40" s="292"/>
      <c r="G40" s="44"/>
      <c r="H40" s="293"/>
      <c r="J40" s="312" t="str">
        <f t="shared" si="0"/>
        <v/>
      </c>
      <c r="K40" s="313" t="str">
        <f t="shared" si="1"/>
        <v/>
      </c>
      <c r="L40" s="313" t="str">
        <f t="shared" si="2"/>
        <v/>
      </c>
    </row>
    <row r="41" spans="2:12">
      <c r="B41" s="104" t="str">
        <f>IF(IF(ISERROR(VLOOKUP(D41,Codigo!$B$4:$C$67,2,FALSE)),"",VLOOKUP(D41,Codigo!$B$4:$C$67,2,FALSE))=D41,"",VLOOKUP(D41,(Codigo!$B$4:$C$67),2,FALSE))</f>
        <v/>
      </c>
      <c r="C41" s="104" t="str">
        <f>IF(IF(ISERROR(VLOOKUP(D41,Codigo!$B$4:$C$67,2,FALSE)),"",VLOOKUP(D41,Codigo!$B$4:$C$67,2,FALSE))=D41,"",VLOOKUP(D41,(Codigo!$B$2:$D$67),3,FALSE))</f>
        <v/>
      </c>
      <c r="D41" s="78"/>
      <c r="E41" s="79"/>
      <c r="F41" s="292"/>
      <c r="G41" s="44"/>
      <c r="H41" s="293"/>
      <c r="J41" s="312" t="str">
        <f t="shared" si="0"/>
        <v/>
      </c>
      <c r="K41" s="313" t="str">
        <f t="shared" si="1"/>
        <v/>
      </c>
      <c r="L41" s="313" t="str">
        <f t="shared" si="2"/>
        <v/>
      </c>
    </row>
    <row r="42" spans="2:12">
      <c r="B42" s="104" t="str">
        <f>IF(IF(ISERROR(VLOOKUP(D42,Codigo!$B$4:$C$67,2,FALSE)),"",VLOOKUP(D42,Codigo!$B$4:$C$67,2,FALSE))=D42,"",VLOOKUP(D42,(Codigo!$B$4:$C$67),2,FALSE))</f>
        <v/>
      </c>
      <c r="C42" s="104" t="str">
        <f>IF(IF(ISERROR(VLOOKUP(D42,Codigo!$B$4:$C$67,2,FALSE)),"",VLOOKUP(D42,Codigo!$B$4:$C$67,2,FALSE))=D42,"",VLOOKUP(D42,(Codigo!$B$2:$D$67),3,FALSE))</f>
        <v/>
      </c>
      <c r="D42" s="78"/>
      <c r="E42" s="79"/>
      <c r="F42" s="292"/>
      <c r="G42" s="44"/>
      <c r="H42" s="293"/>
      <c r="J42" s="312" t="str">
        <f t="shared" si="0"/>
        <v/>
      </c>
      <c r="K42" s="313" t="str">
        <f t="shared" si="1"/>
        <v/>
      </c>
      <c r="L42" s="313" t="str">
        <f t="shared" si="2"/>
        <v/>
      </c>
    </row>
    <row r="43" spans="2:12">
      <c r="B43" s="104" t="str">
        <f>IF(IF(ISERROR(VLOOKUP(D43,Codigo!$B$4:$C$67,2,FALSE)),"",VLOOKUP(D43,Codigo!$B$4:$C$67,2,FALSE))=D43,"",VLOOKUP(D43,(Codigo!$B$4:$C$67),2,FALSE))</f>
        <v/>
      </c>
      <c r="C43" s="104" t="str">
        <f>IF(IF(ISERROR(VLOOKUP(D43,Codigo!$B$4:$C$67,2,FALSE)),"",VLOOKUP(D43,Codigo!$B$4:$C$67,2,FALSE))=D43,"",VLOOKUP(D43,(Codigo!$B$2:$D$67),3,FALSE))</f>
        <v/>
      </c>
      <c r="D43" s="78"/>
      <c r="E43" s="79"/>
      <c r="F43" s="292"/>
      <c r="G43" s="44"/>
      <c r="H43" s="293"/>
      <c r="J43" s="312" t="str">
        <f t="shared" si="0"/>
        <v/>
      </c>
      <c r="K43" s="313" t="str">
        <f t="shared" si="1"/>
        <v/>
      </c>
      <c r="L43" s="313" t="str">
        <f t="shared" si="2"/>
        <v/>
      </c>
    </row>
    <row r="44" spans="2:12">
      <c r="B44" s="104" t="str">
        <f>IF(IF(ISERROR(VLOOKUP(D44,Codigo!$B$4:$C$67,2,FALSE)),"",VLOOKUP(D44,Codigo!$B$4:$C$67,2,FALSE))=D44,"",VLOOKUP(D44,(Codigo!$B$4:$C$67),2,FALSE))</f>
        <v/>
      </c>
      <c r="C44" s="104" t="str">
        <f>IF(IF(ISERROR(VLOOKUP(D44,Codigo!$B$4:$C$67,2,FALSE)),"",VLOOKUP(D44,Codigo!$B$4:$C$67,2,FALSE))=D44,"",VLOOKUP(D44,(Codigo!$B$2:$D$67),3,FALSE))</f>
        <v/>
      </c>
      <c r="D44" s="78"/>
      <c r="E44" s="79"/>
      <c r="F44" s="292"/>
      <c r="G44" s="44"/>
      <c r="H44" s="293"/>
      <c r="J44" s="312" t="str">
        <f t="shared" si="0"/>
        <v/>
      </c>
      <c r="K44" s="313" t="str">
        <f t="shared" si="1"/>
        <v/>
      </c>
      <c r="L44" s="313" t="str">
        <f t="shared" si="2"/>
        <v/>
      </c>
    </row>
    <row r="45" spans="2:12">
      <c r="B45" s="104" t="str">
        <f>IF(IF(ISERROR(VLOOKUP(D45,Codigo!$B$4:$C$67,2,FALSE)),"",VLOOKUP(D45,Codigo!$B$4:$C$67,2,FALSE))=D45,"",VLOOKUP(D45,(Codigo!$B$4:$C$67),2,FALSE))</f>
        <v/>
      </c>
      <c r="C45" s="104" t="str">
        <f>IF(IF(ISERROR(VLOOKUP(D45,Codigo!$B$4:$C$67,2,FALSE)),"",VLOOKUP(D45,Codigo!$B$4:$C$67,2,FALSE))=D45,"",VLOOKUP(D45,(Codigo!$B$2:$D$67),3,FALSE))</f>
        <v/>
      </c>
      <c r="D45" s="78"/>
      <c r="E45" s="79"/>
      <c r="F45" s="292"/>
      <c r="G45" s="44"/>
      <c r="H45" s="293"/>
      <c r="J45" s="312" t="str">
        <f t="shared" si="0"/>
        <v/>
      </c>
      <c r="K45" s="313" t="str">
        <f t="shared" si="1"/>
        <v/>
      </c>
      <c r="L45" s="313" t="str">
        <f t="shared" si="2"/>
        <v/>
      </c>
    </row>
    <row r="46" spans="2:12">
      <c r="B46" s="104" t="str">
        <f>IF(IF(ISERROR(VLOOKUP(D46,Codigo!$B$4:$C$67,2,FALSE)),"",VLOOKUP(D46,Codigo!$B$4:$C$67,2,FALSE))=D46,"",VLOOKUP(D46,(Codigo!$B$4:$C$67),2,FALSE))</f>
        <v/>
      </c>
      <c r="C46" s="104" t="str">
        <f>IF(IF(ISERROR(VLOOKUP(D46,Codigo!$B$4:$C$67,2,FALSE)),"",VLOOKUP(D46,Codigo!$B$4:$C$67,2,FALSE))=D46,"",VLOOKUP(D46,(Codigo!$B$2:$D$67),3,FALSE))</f>
        <v/>
      </c>
      <c r="D46" s="78"/>
      <c r="E46" s="79"/>
      <c r="F46" s="292"/>
      <c r="G46" s="44"/>
      <c r="H46" s="293"/>
      <c r="J46" s="312" t="str">
        <f t="shared" si="0"/>
        <v/>
      </c>
      <c r="K46" s="313" t="str">
        <f t="shared" si="1"/>
        <v/>
      </c>
      <c r="L46" s="313" t="str">
        <f t="shared" si="2"/>
        <v/>
      </c>
    </row>
    <row r="47" spans="2:12">
      <c r="B47" s="104" t="str">
        <f>IF(IF(ISERROR(VLOOKUP(D47,Codigo!$B$4:$C$67,2,FALSE)),"",VLOOKUP(D47,Codigo!$B$4:$C$67,2,FALSE))=D47,"",VLOOKUP(D47,(Codigo!$B$4:$C$67),2,FALSE))</f>
        <v/>
      </c>
      <c r="C47" s="104" t="str">
        <f>IF(IF(ISERROR(VLOOKUP(D47,Codigo!$B$4:$C$67,2,FALSE)),"",VLOOKUP(D47,Codigo!$B$4:$C$67,2,FALSE))=D47,"",VLOOKUP(D47,(Codigo!$B$2:$D$67),3,FALSE))</f>
        <v/>
      </c>
      <c r="D47" s="78"/>
      <c r="E47" s="79"/>
      <c r="F47" s="292"/>
      <c r="G47" s="44"/>
      <c r="H47" s="293"/>
      <c r="J47" s="312" t="str">
        <f t="shared" si="0"/>
        <v/>
      </c>
      <c r="K47" s="313" t="str">
        <f t="shared" si="1"/>
        <v/>
      </c>
      <c r="L47" s="313" t="str">
        <f t="shared" si="2"/>
        <v/>
      </c>
    </row>
    <row r="48" spans="2:12">
      <c r="B48" s="104" t="str">
        <f>IF(IF(ISERROR(VLOOKUP(D48,Codigo!$B$4:$C$67,2,FALSE)),"",VLOOKUP(D48,Codigo!$B$4:$C$67,2,FALSE))=D48,"",VLOOKUP(D48,(Codigo!$B$4:$C$67),2,FALSE))</f>
        <v/>
      </c>
      <c r="C48" s="104" t="str">
        <f>IF(IF(ISERROR(VLOOKUP(D48,Codigo!$B$4:$C$67,2,FALSE)),"",VLOOKUP(D48,Codigo!$B$4:$C$67,2,FALSE))=D48,"",VLOOKUP(D48,(Codigo!$B$2:$D$67),3,FALSE))</f>
        <v/>
      </c>
      <c r="D48" s="78"/>
      <c r="E48" s="79"/>
      <c r="F48" s="292"/>
      <c r="G48" s="44"/>
      <c r="H48" s="293"/>
      <c r="J48" s="312" t="str">
        <f t="shared" si="0"/>
        <v/>
      </c>
      <c r="K48" s="313" t="str">
        <f t="shared" si="1"/>
        <v/>
      </c>
      <c r="L48" s="313" t="str">
        <f t="shared" si="2"/>
        <v/>
      </c>
    </row>
    <row r="49" spans="2:12">
      <c r="B49" s="104" t="str">
        <f>IF(IF(ISERROR(VLOOKUP(D49,Codigo!$B$4:$C$67,2,FALSE)),"",VLOOKUP(D49,Codigo!$B$4:$C$67,2,FALSE))=D49,"",VLOOKUP(D49,(Codigo!$B$4:$C$67),2,FALSE))</f>
        <v/>
      </c>
      <c r="C49" s="104" t="str">
        <f>IF(IF(ISERROR(VLOOKUP(D49,Codigo!$B$4:$C$67,2,FALSE)),"",VLOOKUP(D49,Codigo!$B$4:$C$67,2,FALSE))=D49,"",VLOOKUP(D49,(Codigo!$B$2:$D$67),3,FALSE))</f>
        <v/>
      </c>
      <c r="D49" s="78"/>
      <c r="E49" s="79"/>
      <c r="F49" s="292"/>
      <c r="G49" s="44"/>
      <c r="H49" s="293"/>
      <c r="J49" s="312" t="str">
        <f t="shared" si="0"/>
        <v/>
      </c>
      <c r="K49" s="313" t="str">
        <f t="shared" si="1"/>
        <v/>
      </c>
      <c r="L49" s="313" t="str">
        <f t="shared" si="2"/>
        <v/>
      </c>
    </row>
    <row r="50" spans="2:12">
      <c r="B50" s="104" t="str">
        <f>IF(IF(ISERROR(VLOOKUP(D50,Codigo!$B$4:$C$67,2,FALSE)),"",VLOOKUP(D50,Codigo!$B$4:$C$67,2,FALSE))=D50,"",VLOOKUP(D50,(Codigo!$B$4:$C$67),2,FALSE))</f>
        <v/>
      </c>
      <c r="C50" s="104" t="str">
        <f>IF(IF(ISERROR(VLOOKUP(D50,Codigo!$B$4:$C$67,2,FALSE)),"",VLOOKUP(D50,Codigo!$B$4:$C$67,2,FALSE))=D50,"",VLOOKUP(D50,(Codigo!$B$2:$D$67),3,FALSE))</f>
        <v/>
      </c>
      <c r="D50" s="78"/>
      <c r="E50" s="79"/>
      <c r="F50" s="292"/>
      <c r="G50" s="44"/>
      <c r="H50" s="293"/>
      <c r="J50" s="312" t="str">
        <f t="shared" si="0"/>
        <v/>
      </c>
      <c r="K50" s="313" t="str">
        <f t="shared" si="1"/>
        <v/>
      </c>
      <c r="L50" s="313" t="str">
        <f t="shared" si="2"/>
        <v/>
      </c>
    </row>
    <row r="51" spans="2:12">
      <c r="B51" s="104" t="str">
        <f>IF(IF(ISERROR(VLOOKUP(D51,Codigo!$B$4:$C$67,2,FALSE)),"",VLOOKUP(D51,Codigo!$B$4:$C$67,2,FALSE))=D51,"",VLOOKUP(D51,(Codigo!$B$4:$C$67),2,FALSE))</f>
        <v/>
      </c>
      <c r="C51" s="104" t="str">
        <f>IF(IF(ISERROR(VLOOKUP(D51,Codigo!$B$4:$C$67,2,FALSE)),"",VLOOKUP(D51,Codigo!$B$4:$C$67,2,FALSE))=D51,"",VLOOKUP(D51,(Codigo!$B$2:$D$67),3,FALSE))</f>
        <v/>
      </c>
      <c r="D51" s="78"/>
      <c r="E51" s="79"/>
      <c r="F51" s="292"/>
      <c r="G51" s="44"/>
      <c r="H51" s="293"/>
      <c r="J51" s="312" t="str">
        <f t="shared" si="0"/>
        <v/>
      </c>
      <c r="K51" s="313" t="str">
        <f t="shared" si="1"/>
        <v/>
      </c>
      <c r="L51" s="313" t="str">
        <f t="shared" si="2"/>
        <v/>
      </c>
    </row>
    <row r="52" spans="2:12">
      <c r="B52" s="104" t="str">
        <f>IF(IF(ISERROR(VLOOKUP(D52,Codigo!$B$4:$C$67,2,FALSE)),"",VLOOKUP(D52,Codigo!$B$4:$C$67,2,FALSE))=D52,"",VLOOKUP(D52,(Codigo!$B$4:$C$67),2,FALSE))</f>
        <v/>
      </c>
      <c r="C52" s="104" t="str">
        <f>IF(IF(ISERROR(VLOOKUP(D52,Codigo!$B$4:$C$67,2,FALSE)),"",VLOOKUP(D52,Codigo!$B$4:$C$67,2,FALSE))=D52,"",VLOOKUP(D52,(Codigo!$B$2:$D$67),3,FALSE))</f>
        <v/>
      </c>
      <c r="D52" s="78"/>
      <c r="E52" s="79"/>
      <c r="F52" s="292"/>
      <c r="G52" s="44"/>
      <c r="H52" s="293"/>
      <c r="J52" s="312" t="str">
        <f t="shared" si="0"/>
        <v/>
      </c>
      <c r="K52" s="313" t="str">
        <f t="shared" si="1"/>
        <v/>
      </c>
      <c r="L52" s="313" t="str">
        <f t="shared" si="2"/>
        <v/>
      </c>
    </row>
    <row r="53" spans="2:12">
      <c r="B53" s="104" t="str">
        <f>IF(IF(ISERROR(VLOOKUP(D53,Codigo!$B$4:$C$67,2,FALSE)),"",VLOOKUP(D53,Codigo!$B$4:$C$67,2,FALSE))=D53,"",VLOOKUP(D53,(Codigo!$B$4:$C$67),2,FALSE))</f>
        <v/>
      </c>
      <c r="C53" s="104" t="str">
        <f>IF(IF(ISERROR(VLOOKUP(D53,Codigo!$B$4:$C$67,2,FALSE)),"",VLOOKUP(D53,Codigo!$B$4:$C$67,2,FALSE))=D53,"",VLOOKUP(D53,(Codigo!$B$2:$D$67),3,FALSE))</f>
        <v/>
      </c>
      <c r="D53" s="78"/>
      <c r="E53" s="79"/>
      <c r="F53" s="292"/>
      <c r="G53" s="44"/>
      <c r="H53" s="293"/>
      <c r="J53" s="312" t="str">
        <f t="shared" si="0"/>
        <v/>
      </c>
      <c r="K53" s="313" t="str">
        <f t="shared" si="1"/>
        <v/>
      </c>
      <c r="L53" s="313" t="str">
        <f t="shared" si="2"/>
        <v/>
      </c>
    </row>
    <row r="54" spans="2:12">
      <c r="B54" s="104" t="str">
        <f>IF(IF(ISERROR(VLOOKUP(D54,Codigo!$B$4:$C$67,2,FALSE)),"",VLOOKUP(D54,Codigo!$B$4:$C$67,2,FALSE))=D54,"",VLOOKUP(D54,(Codigo!$B$4:$C$67),2,FALSE))</f>
        <v/>
      </c>
      <c r="C54" s="104" t="str">
        <f>IF(IF(ISERROR(VLOOKUP(D54,Codigo!$B$4:$C$67,2,FALSE)),"",VLOOKUP(D54,Codigo!$B$4:$C$67,2,FALSE))=D54,"",VLOOKUP(D54,(Codigo!$B$2:$D$67),3,FALSE))</f>
        <v/>
      </c>
      <c r="D54" s="78"/>
      <c r="E54" s="79"/>
      <c r="F54" s="292"/>
      <c r="G54" s="44"/>
      <c r="H54" s="293"/>
      <c r="J54" s="312" t="str">
        <f t="shared" si="0"/>
        <v/>
      </c>
      <c r="K54" s="313" t="str">
        <f t="shared" si="1"/>
        <v/>
      </c>
      <c r="L54" s="313" t="str">
        <f t="shared" si="2"/>
        <v/>
      </c>
    </row>
    <row r="55" spans="2:12">
      <c r="B55" s="104" t="str">
        <f>IF(IF(ISERROR(VLOOKUP(D55,Codigo!$B$4:$C$67,2,FALSE)),"",VLOOKUP(D55,Codigo!$B$4:$C$67,2,FALSE))=D55,"",VLOOKUP(D55,(Codigo!$B$4:$C$67),2,FALSE))</f>
        <v/>
      </c>
      <c r="C55" s="104" t="str">
        <f>IF(IF(ISERROR(VLOOKUP(D55,Codigo!$B$4:$C$67,2,FALSE)),"",VLOOKUP(D55,Codigo!$B$4:$C$67,2,FALSE))=D55,"",VLOOKUP(D55,(Codigo!$B$2:$D$67),3,FALSE))</f>
        <v/>
      </c>
      <c r="D55" s="78"/>
      <c r="E55" s="79"/>
      <c r="F55" s="292"/>
      <c r="G55" s="44"/>
      <c r="H55" s="293"/>
      <c r="J55" s="312" t="str">
        <f t="shared" si="0"/>
        <v/>
      </c>
      <c r="K55" s="313" t="str">
        <f t="shared" si="1"/>
        <v/>
      </c>
      <c r="L55" s="313" t="str">
        <f t="shared" si="2"/>
        <v/>
      </c>
    </row>
    <row r="56" spans="2:12">
      <c r="B56" s="104" t="str">
        <f>IF(IF(ISERROR(VLOOKUP(D56,Codigo!$B$4:$C$67,2,FALSE)),"",VLOOKUP(D56,Codigo!$B$4:$C$67,2,FALSE))=D56,"",VLOOKUP(D56,(Codigo!$B$4:$C$67),2,FALSE))</f>
        <v/>
      </c>
      <c r="C56" s="104" t="str">
        <f>IF(IF(ISERROR(VLOOKUP(D56,Codigo!$B$4:$C$67,2,FALSE)),"",VLOOKUP(D56,Codigo!$B$4:$C$67,2,FALSE))=D56,"",VLOOKUP(D56,(Codigo!$B$2:$D$67),3,FALSE))</f>
        <v/>
      </c>
      <c r="D56" s="78"/>
      <c r="E56" s="79"/>
      <c r="F56" s="292"/>
      <c r="G56" s="44"/>
      <c r="H56" s="293"/>
      <c r="J56" s="312" t="str">
        <f t="shared" si="0"/>
        <v/>
      </c>
      <c r="K56" s="313" t="str">
        <f t="shared" si="1"/>
        <v/>
      </c>
      <c r="L56" s="313" t="str">
        <f t="shared" si="2"/>
        <v/>
      </c>
    </row>
    <row r="57" spans="2:12">
      <c r="B57" s="104" t="str">
        <f>IF(IF(ISERROR(VLOOKUP(D57,Codigo!$B$4:$C$67,2,FALSE)),"",VLOOKUP(D57,Codigo!$B$4:$C$67,2,FALSE))=D57,"",VLOOKUP(D57,(Codigo!$B$4:$C$67),2,FALSE))</f>
        <v/>
      </c>
      <c r="C57" s="104" t="str">
        <f>IF(IF(ISERROR(VLOOKUP(D57,Codigo!$B$4:$C$67,2,FALSE)),"",VLOOKUP(D57,Codigo!$B$4:$C$67,2,FALSE))=D57,"",VLOOKUP(D57,(Codigo!$B$2:$D$67),3,FALSE))</f>
        <v/>
      </c>
      <c r="D57" s="78"/>
      <c r="E57" s="79"/>
      <c r="F57" s="292"/>
      <c r="G57" s="44"/>
      <c r="H57" s="293"/>
      <c r="J57" s="312" t="str">
        <f t="shared" si="0"/>
        <v/>
      </c>
      <c r="K57" s="313" t="str">
        <f t="shared" si="1"/>
        <v/>
      </c>
      <c r="L57" s="313" t="str">
        <f t="shared" si="2"/>
        <v/>
      </c>
    </row>
    <row r="58" spans="2:12">
      <c r="B58" s="104" t="str">
        <f>IF(IF(ISERROR(VLOOKUP(D58,Codigo!$B$4:$C$67,2,FALSE)),"",VLOOKUP(D58,Codigo!$B$4:$C$67,2,FALSE))=D58,"",VLOOKUP(D58,(Codigo!$B$4:$C$67),2,FALSE))</f>
        <v/>
      </c>
      <c r="C58" s="104" t="str">
        <f>IF(IF(ISERROR(VLOOKUP(D58,Codigo!$B$4:$C$67,2,FALSE)),"",VLOOKUP(D58,Codigo!$B$4:$C$67,2,FALSE))=D58,"",VLOOKUP(D58,(Codigo!$B$2:$D$67),3,FALSE))</f>
        <v/>
      </c>
      <c r="D58" s="78"/>
      <c r="E58" s="79"/>
      <c r="F58" s="292"/>
      <c r="G58" s="44"/>
      <c r="H58" s="293"/>
      <c r="J58" s="312" t="str">
        <f t="shared" si="0"/>
        <v/>
      </c>
      <c r="K58" s="313" t="str">
        <f t="shared" si="1"/>
        <v/>
      </c>
      <c r="L58" s="313" t="str">
        <f t="shared" si="2"/>
        <v/>
      </c>
    </row>
    <row r="59" spans="2:12">
      <c r="B59" s="104" t="str">
        <f>IF(IF(ISERROR(VLOOKUP(D59,Codigo!$B$4:$C$67,2,FALSE)),"",VLOOKUP(D59,Codigo!$B$4:$C$67,2,FALSE))=D59,"",VLOOKUP(D59,(Codigo!$B$4:$C$67),2,FALSE))</f>
        <v/>
      </c>
      <c r="C59" s="104" t="str">
        <f>IF(IF(ISERROR(VLOOKUP(D59,Codigo!$B$4:$C$67,2,FALSE)),"",VLOOKUP(D59,Codigo!$B$4:$C$67,2,FALSE))=D59,"",VLOOKUP(D59,(Codigo!$B$2:$D$67),3,FALSE))</f>
        <v/>
      </c>
      <c r="D59" s="78"/>
      <c r="E59" s="79"/>
      <c r="F59" s="292"/>
      <c r="G59" s="44"/>
      <c r="H59" s="293"/>
      <c r="J59" s="312" t="str">
        <f t="shared" si="0"/>
        <v/>
      </c>
      <c r="K59" s="313" t="str">
        <f t="shared" si="1"/>
        <v/>
      </c>
      <c r="L59" s="313" t="str">
        <f t="shared" si="2"/>
        <v/>
      </c>
    </row>
    <row r="60" spans="2:12">
      <c r="B60" s="104" t="str">
        <f>IF(IF(ISERROR(VLOOKUP(D60,Codigo!$B$4:$C$67,2,FALSE)),"",VLOOKUP(D60,Codigo!$B$4:$C$67,2,FALSE))=D60,"",VLOOKUP(D60,(Codigo!$B$4:$C$67),2,FALSE))</f>
        <v/>
      </c>
      <c r="C60" s="104" t="str">
        <f>IF(IF(ISERROR(VLOOKUP(D60,Codigo!$B$4:$C$67,2,FALSE)),"",VLOOKUP(D60,Codigo!$B$4:$C$67,2,FALSE))=D60,"",VLOOKUP(D60,(Codigo!$B$2:$D$67),3,FALSE))</f>
        <v/>
      </c>
      <c r="D60" s="78"/>
      <c r="E60" s="79"/>
      <c r="F60" s="292"/>
      <c r="G60" s="44"/>
      <c r="H60" s="293"/>
      <c r="J60" s="312" t="str">
        <f t="shared" si="0"/>
        <v/>
      </c>
      <c r="K60" s="313" t="str">
        <f t="shared" si="1"/>
        <v/>
      </c>
      <c r="L60" s="313" t="str">
        <f t="shared" si="2"/>
        <v/>
      </c>
    </row>
    <row r="61" spans="2:12">
      <c r="B61" s="104" t="str">
        <f>IF(IF(ISERROR(VLOOKUP(D61,Codigo!$B$4:$C$67,2,FALSE)),"",VLOOKUP(D61,Codigo!$B$4:$C$67,2,FALSE))=D61,"",VLOOKUP(D61,(Codigo!$B$4:$C$67),2,FALSE))</f>
        <v/>
      </c>
      <c r="C61" s="104" t="str">
        <f>IF(IF(ISERROR(VLOOKUP(D61,Codigo!$B$4:$C$67,2,FALSE)),"",VLOOKUP(D61,Codigo!$B$4:$C$67,2,FALSE))=D61,"",VLOOKUP(D61,(Codigo!$B$2:$D$67),3,FALSE))</f>
        <v/>
      </c>
      <c r="D61" s="78"/>
      <c r="E61" s="79"/>
      <c r="F61" s="292"/>
      <c r="G61" s="44"/>
      <c r="H61" s="293"/>
      <c r="J61" s="312" t="str">
        <f t="shared" si="0"/>
        <v/>
      </c>
      <c r="K61" s="313" t="str">
        <f t="shared" si="1"/>
        <v/>
      </c>
      <c r="L61" s="313" t="str">
        <f t="shared" si="2"/>
        <v/>
      </c>
    </row>
    <row r="62" spans="2:12">
      <c r="B62" s="104" t="str">
        <f>IF(IF(ISERROR(VLOOKUP(D62,Codigo!$B$4:$C$67,2,FALSE)),"",VLOOKUP(D62,Codigo!$B$4:$C$67,2,FALSE))=D62,"",VLOOKUP(D62,(Codigo!$B$4:$C$67),2,FALSE))</f>
        <v/>
      </c>
      <c r="C62" s="104" t="str">
        <f>IF(IF(ISERROR(VLOOKUP(D62,Codigo!$B$4:$C$67,2,FALSE)),"",VLOOKUP(D62,Codigo!$B$4:$C$67,2,FALSE))=D62,"",VLOOKUP(D62,(Codigo!$B$2:$D$67),3,FALSE))</f>
        <v/>
      </c>
      <c r="D62" s="78"/>
      <c r="E62" s="79"/>
      <c r="F62" s="292"/>
      <c r="G62" s="44"/>
      <c r="H62" s="293"/>
      <c r="J62" s="312" t="str">
        <f t="shared" si="0"/>
        <v/>
      </c>
      <c r="K62" s="313" t="str">
        <f t="shared" si="1"/>
        <v/>
      </c>
      <c r="L62" s="313" t="str">
        <f t="shared" si="2"/>
        <v/>
      </c>
    </row>
    <row r="63" spans="2:12">
      <c r="B63" s="104" t="str">
        <f>IF(IF(ISERROR(VLOOKUP(D63,Codigo!$B$4:$C$67,2,FALSE)),"",VLOOKUP(D63,Codigo!$B$4:$C$67,2,FALSE))=D63,"",VLOOKUP(D63,(Codigo!$B$4:$C$67),2,FALSE))</f>
        <v/>
      </c>
      <c r="C63" s="104" t="str">
        <f>IF(IF(ISERROR(VLOOKUP(D63,Codigo!$B$4:$C$67,2,FALSE)),"",VLOOKUP(D63,Codigo!$B$4:$C$67,2,FALSE))=D63,"",VLOOKUP(D63,(Codigo!$B$2:$D$67),3,FALSE))</f>
        <v/>
      </c>
      <c r="D63" s="78"/>
      <c r="E63" s="79"/>
      <c r="F63" s="292"/>
      <c r="G63" s="44"/>
      <c r="H63" s="293"/>
      <c r="J63" s="312" t="str">
        <f t="shared" si="0"/>
        <v/>
      </c>
      <c r="K63" s="313" t="str">
        <f t="shared" si="1"/>
        <v/>
      </c>
      <c r="L63" s="313" t="str">
        <f t="shared" si="2"/>
        <v/>
      </c>
    </row>
    <row r="64" spans="2:12">
      <c r="B64" s="104" t="str">
        <f>IF(IF(ISERROR(VLOOKUP(D64,Codigo!$B$4:$C$67,2,FALSE)),"",VLOOKUP(D64,Codigo!$B$4:$C$67,2,FALSE))=D64,"",VLOOKUP(D64,(Codigo!$B$4:$C$67),2,FALSE))</f>
        <v/>
      </c>
      <c r="C64" s="104" t="str">
        <f>IF(IF(ISERROR(VLOOKUP(D64,Codigo!$B$4:$C$67,2,FALSE)),"",VLOOKUP(D64,Codigo!$B$4:$C$67,2,FALSE))=D64,"",VLOOKUP(D64,(Codigo!$B$2:$D$67),3,FALSE))</f>
        <v/>
      </c>
      <c r="D64" s="78"/>
      <c r="E64" s="79"/>
      <c r="F64" s="292"/>
      <c r="G64" s="44"/>
      <c r="H64" s="293"/>
      <c r="J64" s="312" t="str">
        <f t="shared" si="0"/>
        <v/>
      </c>
      <c r="K64" s="313" t="str">
        <f t="shared" si="1"/>
        <v/>
      </c>
      <c r="L64" s="313" t="str">
        <f t="shared" si="2"/>
        <v/>
      </c>
    </row>
    <row r="65" spans="2:12">
      <c r="B65" s="104" t="str">
        <f>IF(IF(ISERROR(VLOOKUP(D65,Codigo!$B$4:$C$67,2,FALSE)),"",VLOOKUP(D65,Codigo!$B$4:$C$67,2,FALSE))=D65,"",VLOOKUP(D65,(Codigo!$B$4:$C$67),2,FALSE))</f>
        <v/>
      </c>
      <c r="C65" s="104" t="str">
        <f>IF(IF(ISERROR(VLOOKUP(D65,Codigo!$B$4:$C$67,2,FALSE)),"",VLOOKUP(D65,Codigo!$B$4:$C$67,2,FALSE))=D65,"",VLOOKUP(D65,(Codigo!$B$2:$D$67),3,FALSE))</f>
        <v/>
      </c>
      <c r="D65" s="78"/>
      <c r="E65" s="79"/>
      <c r="F65" s="292"/>
      <c r="G65" s="44"/>
      <c r="H65" s="293"/>
      <c r="J65" s="312" t="str">
        <f t="shared" si="0"/>
        <v/>
      </c>
      <c r="K65" s="313" t="str">
        <f t="shared" si="1"/>
        <v/>
      </c>
      <c r="L65" s="313" t="str">
        <f t="shared" si="2"/>
        <v/>
      </c>
    </row>
    <row r="66" spans="2:12">
      <c r="B66" s="104" t="str">
        <f>IF(IF(ISERROR(VLOOKUP(D66,Codigo!$B$4:$C$67,2,FALSE)),"",VLOOKUP(D66,Codigo!$B$4:$C$67,2,FALSE))=D66,"",VLOOKUP(D66,(Codigo!$B$4:$C$67),2,FALSE))</f>
        <v/>
      </c>
      <c r="C66" s="104" t="str">
        <f>IF(IF(ISERROR(VLOOKUP(D66,Codigo!$B$4:$C$67,2,FALSE)),"",VLOOKUP(D66,Codigo!$B$4:$C$67,2,FALSE))=D66,"",VLOOKUP(D66,(Codigo!$B$2:$D$67),3,FALSE))</f>
        <v/>
      </c>
      <c r="D66" s="78"/>
      <c r="E66" s="79"/>
      <c r="F66" s="292"/>
      <c r="G66" s="44"/>
      <c r="H66" s="293"/>
      <c r="J66" s="312" t="str">
        <f t="shared" si="0"/>
        <v/>
      </c>
      <c r="K66" s="313" t="str">
        <f t="shared" si="1"/>
        <v/>
      </c>
      <c r="L66" s="313" t="str">
        <f t="shared" si="2"/>
        <v/>
      </c>
    </row>
    <row r="67" spans="2:12">
      <c r="B67" s="104" t="str">
        <f>IF(IF(ISERROR(VLOOKUP(D67,Codigo!$B$4:$C$67,2,FALSE)),"",VLOOKUP(D67,Codigo!$B$4:$C$67,2,FALSE))=D67,"",VLOOKUP(D67,(Codigo!$B$4:$C$67),2,FALSE))</f>
        <v/>
      </c>
      <c r="C67" s="104" t="str">
        <f>IF(IF(ISERROR(VLOOKUP(D67,Codigo!$B$4:$C$67,2,FALSE)),"",VLOOKUP(D67,Codigo!$B$4:$C$67,2,FALSE))=D67,"",VLOOKUP(D67,(Codigo!$B$2:$D$67),3,FALSE))</f>
        <v/>
      </c>
      <c r="D67" s="78"/>
      <c r="E67" s="79"/>
      <c r="F67" s="292"/>
      <c r="G67" s="44"/>
      <c r="H67" s="293"/>
      <c r="J67" s="312" t="str">
        <f t="shared" si="0"/>
        <v/>
      </c>
      <c r="K67" s="313" t="str">
        <f t="shared" si="1"/>
        <v/>
      </c>
      <c r="L67" s="313" t="str">
        <f t="shared" si="2"/>
        <v/>
      </c>
    </row>
    <row r="68" spans="2:12">
      <c r="B68" s="104" t="str">
        <f>IF(IF(ISERROR(VLOOKUP(D68,Codigo!$B$4:$C$67,2,FALSE)),"",VLOOKUP(D68,Codigo!$B$4:$C$67,2,FALSE))=D68,"",VLOOKUP(D68,(Codigo!$B$4:$C$67),2,FALSE))</f>
        <v/>
      </c>
      <c r="C68" s="104" t="str">
        <f>IF(IF(ISERROR(VLOOKUP(D68,Codigo!$B$4:$C$67,2,FALSE)),"",VLOOKUP(D68,Codigo!$B$4:$C$67,2,FALSE))=D68,"",VLOOKUP(D68,(Codigo!$B$2:$D$67),3,FALSE))</f>
        <v/>
      </c>
      <c r="D68" s="78"/>
      <c r="E68" s="79"/>
      <c r="F68" s="292"/>
      <c r="G68" s="44"/>
      <c r="H68" s="293"/>
      <c r="J68" s="312" t="str">
        <f t="shared" si="0"/>
        <v/>
      </c>
      <c r="K68" s="313" t="str">
        <f t="shared" si="1"/>
        <v/>
      </c>
      <c r="L68" s="313" t="str">
        <f t="shared" si="2"/>
        <v/>
      </c>
    </row>
    <row r="69" spans="2:12">
      <c r="B69" s="104" t="str">
        <f>IF(IF(ISERROR(VLOOKUP(D69,Codigo!$B$4:$C$67,2,FALSE)),"",VLOOKUP(D69,Codigo!$B$4:$C$67,2,FALSE))=D69,"",VLOOKUP(D69,(Codigo!$B$4:$C$67),2,FALSE))</f>
        <v/>
      </c>
      <c r="C69" s="104" t="str">
        <f>IF(IF(ISERROR(VLOOKUP(D69,Codigo!$B$4:$C$67,2,FALSE)),"",VLOOKUP(D69,Codigo!$B$4:$C$67,2,FALSE))=D69,"",VLOOKUP(D69,(Codigo!$B$2:$D$67),3,FALSE))</f>
        <v/>
      </c>
      <c r="D69" s="78"/>
      <c r="E69" s="79"/>
      <c r="F69" s="292"/>
      <c r="G69" s="44"/>
      <c r="H69" s="293"/>
      <c r="J69" s="312" t="str">
        <f t="shared" si="0"/>
        <v/>
      </c>
      <c r="K69" s="313" t="str">
        <f t="shared" si="1"/>
        <v/>
      </c>
      <c r="L69" s="313" t="str">
        <f t="shared" si="2"/>
        <v/>
      </c>
    </row>
    <row r="70" spans="2:12">
      <c r="B70" s="104" t="str">
        <f>IF(IF(ISERROR(VLOOKUP(D70,Codigo!$B$4:$C$67,2,FALSE)),"",VLOOKUP(D70,Codigo!$B$4:$C$67,2,FALSE))=D70,"",VLOOKUP(D70,(Codigo!$B$4:$C$67),2,FALSE))</f>
        <v/>
      </c>
      <c r="C70" s="104" t="str">
        <f>IF(IF(ISERROR(VLOOKUP(D70,Codigo!$B$4:$C$67,2,FALSE)),"",VLOOKUP(D70,Codigo!$B$4:$C$67,2,FALSE))=D70,"",VLOOKUP(D70,(Codigo!$B$2:$D$67),3,FALSE))</f>
        <v/>
      </c>
      <c r="D70" s="78"/>
      <c r="E70" s="79"/>
      <c r="F70" s="292"/>
      <c r="G70" s="44"/>
      <c r="H70" s="293"/>
      <c r="J70" s="312" t="str">
        <f t="shared" si="0"/>
        <v/>
      </c>
      <c r="K70" s="313" t="str">
        <f t="shared" si="1"/>
        <v/>
      </c>
      <c r="L70" s="313" t="str">
        <f t="shared" si="2"/>
        <v/>
      </c>
    </row>
    <row r="71" spans="2:12">
      <c r="B71" s="104" t="str">
        <f>IF(IF(ISERROR(VLOOKUP(D71,Codigo!$B$4:$C$67,2,FALSE)),"",VLOOKUP(D71,Codigo!$B$4:$C$67,2,FALSE))=D71,"",VLOOKUP(D71,(Codigo!$B$4:$C$67),2,FALSE))</f>
        <v/>
      </c>
      <c r="C71" s="104" t="str">
        <f>IF(IF(ISERROR(VLOOKUP(D71,Codigo!$B$4:$C$67,2,FALSE)),"",VLOOKUP(D71,Codigo!$B$4:$C$67,2,FALSE))=D71,"",VLOOKUP(D71,(Codigo!$B$2:$D$67),3,FALSE))</f>
        <v/>
      </c>
      <c r="D71" s="78"/>
      <c r="E71" s="79"/>
      <c r="F71" s="292"/>
      <c r="G71" s="44"/>
      <c r="H71" s="293"/>
      <c r="J71" s="312" t="str">
        <f>IF(H71="",(""),IF(H71="DP",(J70+G71),IF(H71="DB",(J70-G71),IF(H71="TR",(J70-G71),IF(H71="CH",(J70-G71),IF(H71="SQ",(J70-G71),J70))))))</f>
        <v/>
      </c>
      <c r="K71" s="313" t="str">
        <f>IF(H71="",(""),IF(H71="SQ",(K70+G71),IF(H71="RD",(K70+G71),IF(H71="DI",(K70-G71),K70))))</f>
        <v/>
      </c>
      <c r="L71" s="313" t="str">
        <f>IF(H71="",(""),IF(H71="CC",(L70+G71),IF(H71="PC",(L70+G71),L70)))</f>
        <v/>
      </c>
    </row>
    <row r="72" spans="2:12">
      <c r="B72" s="104" t="str">
        <f>IF(IF(ISERROR(VLOOKUP(D72,Codigo!$B$4:$C$67,2,FALSE)),"",VLOOKUP(D72,Codigo!$B$4:$C$67,2,FALSE))=D72,"",VLOOKUP(D72,(Codigo!$B$4:$C$67),2,FALSE))</f>
        <v/>
      </c>
      <c r="C72" s="104" t="str">
        <f>IF(IF(ISERROR(VLOOKUP(D72,Codigo!$B$4:$C$67,2,FALSE)),"",VLOOKUP(D72,Codigo!$B$4:$C$67,2,FALSE))=D72,"",VLOOKUP(D72,(Codigo!$B$2:$D$67),3,FALSE))</f>
        <v/>
      </c>
      <c r="D72" s="78"/>
      <c r="E72" s="79"/>
      <c r="F72" s="174"/>
      <c r="G72" s="44"/>
      <c r="H72" s="175"/>
      <c r="J72" s="312" t="str">
        <f>IF(H72="",(""),IF(H72="DP",(J71+G72),IF(H72="DB",(J71-G72),IF(H72="TR",(J71-G72),IF(H72="CH",(J71-G72),IF(H72="SQ",(J71-G72),J71))))))</f>
        <v/>
      </c>
      <c r="K72" s="313" t="str">
        <f>IF(H72="",(""),IF(H72="SQ",(K71+G72),IF(H72="RD",(K71+G72),IF(H72="DI",(K71-G72),K71))))</f>
        <v/>
      </c>
      <c r="L72" s="313" t="str">
        <f>IF(H72="",(""),IF(H72="CC",(L71+G72),IF(H72="PC",(L71+G72),L71)))</f>
        <v/>
      </c>
    </row>
    <row r="73" spans="2:12">
      <c r="B73" s="104" t="str">
        <f>IF(IF(ISERROR(VLOOKUP(D73,Codigo!$B$4:$C$67,2,FALSE)),"",VLOOKUP(D73,Codigo!$B$4:$C$67,2,FALSE))=D73,"",VLOOKUP(D73,(Codigo!$B$4:$C$67),2,FALSE))</f>
        <v/>
      </c>
      <c r="C73" s="104" t="str">
        <f>IF(IF(ISERROR(VLOOKUP(D73,Codigo!$B$4:$C$67,2,FALSE)),"",VLOOKUP(D73,Codigo!$B$4:$C$67,2,FALSE))=D73,"",VLOOKUP(D73,(Codigo!$B$2:$D$67),3,FALSE))</f>
        <v/>
      </c>
      <c r="D73" s="78"/>
      <c r="E73" s="79"/>
      <c r="F73" s="174"/>
      <c r="G73" s="44"/>
      <c r="H73" s="175"/>
      <c r="J73" s="312" t="str">
        <f>IF(H73="",(""),IF(H73="DP",(J72+G73),IF(H73="DB",(J72-G73),IF(H73="TR",(J72-G73),IF(H73="CH",(J72-G73),IF(H73="SQ",(J72-G73),J72))))))</f>
        <v/>
      </c>
      <c r="K73" s="313" t="str">
        <f>IF(H73="",(""),IF(H73="SQ",(K72+G73),IF(H73="RD",(K72+G73),IF(H73="DI",(K72-G73),K72))))</f>
        <v/>
      </c>
      <c r="L73" s="313" t="str">
        <f>IF(H73="",(""),IF(H73="CC",(L72+G73),IF(H73="PC",(L72+G73),L72)))</f>
        <v/>
      </c>
    </row>
    <row r="74" spans="2:12">
      <c r="B74" s="104" t="str">
        <f>IF(IF(ISERROR(VLOOKUP(D74,Codigo!$B$4:$C$67,2,FALSE)),"",VLOOKUP(D74,Codigo!$B$4:$C$67,2,FALSE))=D74,"",VLOOKUP(D74,(Codigo!$B$4:$C$67),2,FALSE))</f>
        <v/>
      </c>
      <c r="C74" s="104" t="str">
        <f>IF(IF(ISERROR(VLOOKUP(D74,Codigo!$B$4:$C$67,2,FALSE)),"",VLOOKUP(D74,Codigo!$B$4:$C$67,2,FALSE))=D74,"",VLOOKUP(D74,(Codigo!$B$2:$D$67),3,FALSE))</f>
        <v/>
      </c>
      <c r="D74" s="78"/>
      <c r="E74" s="79"/>
      <c r="F74" s="174"/>
      <c r="G74" s="44"/>
      <c r="H74" s="175"/>
      <c r="J74" s="312" t="str">
        <f>IF(H74="",(""),IF(H74="DP",(J73+G74),IF(H74="DB",(J73-G74),IF(H74="TR",(J73-G74),IF(H74="CH",(J73-G74),IF(H74="SQ",(J73-G74),J73))))))</f>
        <v/>
      </c>
      <c r="K74" s="313" t="str">
        <f>IF(H74="",(""),IF(H74="SQ",(K73+G74),IF(H74="RD",(K73+G74),IF(H74="DI",(K73-G74),K73))))</f>
        <v/>
      </c>
      <c r="L74" s="313" t="str">
        <f>IF(H74="",(""),IF(H74="CC",(L73+G74),IF(H74="PC",(L73+G74),L73)))</f>
        <v/>
      </c>
    </row>
    <row r="75" spans="2:12">
      <c r="B75" s="104" t="str">
        <f>IF(IF(ISERROR(VLOOKUP(D75,Codigo!$B$4:$C$67,2,FALSE)),"",VLOOKUP(D75,Codigo!$B$4:$C$67,2,FALSE))=D75,"",VLOOKUP(D75,(Codigo!$B$4:$C$67),2,FALSE))</f>
        <v/>
      </c>
      <c r="C75" s="104" t="str">
        <f>IF(IF(ISERROR(VLOOKUP(D75,Codigo!$B$4:$C$67,2,FALSE)),"",VLOOKUP(D75,Codigo!$B$4:$C$67,2,FALSE))=D75,"",VLOOKUP(D75,(Codigo!$B$2:$D$67),3,FALSE))</f>
        <v/>
      </c>
      <c r="D75" s="78"/>
      <c r="E75" s="79"/>
      <c r="F75" s="174"/>
      <c r="G75" s="44"/>
      <c r="H75" s="175"/>
      <c r="J75" s="312" t="str">
        <f>IF(H75="",(""),IF(H75="DP",(J74+G75),IF(H75="DB",(J74-G75),IF(H75="TR",(J74-G75),IF(H75="CH",(J74-G75),IF(H75="SQ",(J74-G75),J74))))))</f>
        <v/>
      </c>
      <c r="K75" s="313" t="str">
        <f>IF(H75="",(""),IF(H75="SQ",(K74+G75),IF(H75="RD",(K74+G75),IF(H75="DI",(K74-G75),K74))))</f>
        <v/>
      </c>
      <c r="L75" s="313" t="str">
        <f>IF(H75="",(""),IF(H75="CC",(L74+G75),IF(H75="PC",(L74+G75),L74)))</f>
        <v/>
      </c>
    </row>
    <row r="76" spans="2:12" ht="18.75">
      <c r="B76" s="81"/>
      <c r="C76" s="81"/>
      <c r="D76" s="81"/>
      <c r="E76" s="74"/>
      <c r="F76" s="159" t="s">
        <v>154</v>
      </c>
      <c r="G76" s="77"/>
      <c r="H76" s="81"/>
      <c r="I76" s="93"/>
      <c r="J76" s="94" t="str">
        <f>+J75</f>
        <v/>
      </c>
      <c r="K76" s="95" t="str">
        <f>+K75</f>
        <v/>
      </c>
      <c r="L76" s="95" t="str">
        <f>+L75</f>
        <v/>
      </c>
    </row>
    <row r="213" spans="1:1">
      <c r="A213" s="82">
        <v>1</v>
      </c>
    </row>
    <row r="214" spans="1:1">
      <c r="A214" s="82">
        <v>1</v>
      </c>
    </row>
  </sheetData>
  <sheetProtection selectLockedCells="1"/>
  <protectedRanges>
    <protectedRange password="C0D7" sqref="B6:C75" name="Lançamentos_2"/>
    <protectedRange password="C0D7" sqref="E72:E75 F72:F75" name="Lançamentos_1_3_1"/>
    <protectedRange password="C0D7" sqref="H72:H75" name="Lançamentos_1_2_1_3"/>
    <protectedRange password="C0D7" sqref="G72:G75" name="Lançamentos_1_1_3"/>
    <protectedRange password="C117" sqref="D72:D75" name="Código_1_1_1_1"/>
    <protectedRange password="C0D7" sqref="E6:E71 F10 F12:F71" name="Lançamentos_1_2"/>
    <protectedRange password="C0D7" sqref="H6:H71" name="Lançamentos_1_2_1_1"/>
    <protectedRange password="C0D7" sqref="G6:G71" name="Lançamentos_1_1_1"/>
    <protectedRange password="C117" sqref="D10:D71" name="Código_1_1_1"/>
    <protectedRange password="C0D7" sqref="F6:F9" name="Lançamentos_2_2"/>
    <protectedRange password="C117" sqref="D6:D9" name="Código_1_2"/>
  </protectedRanges>
  <mergeCells count="3">
    <mergeCell ref="J3:K3"/>
    <mergeCell ref="J2:L2"/>
    <mergeCell ref="H3:H4"/>
  </mergeCells>
  <phoneticPr fontId="19" type="noConversion"/>
  <pageMargins left="0.25" right="0.27013888888888887" top="0.2298611111111111" bottom="0.32013888888888886" header="0.51180555555555551" footer="0.51180555555555551"/>
  <pageSetup paperSize="9" scale="68" firstPageNumber="0" orientation="portrait" horizontalDpi="300" verticalDpi="300" r:id="rId1"/>
  <headerFooter alignWithMargins="0"/>
  <ignoredErrors>
    <ignoredError sqref="J6:L75" unlockedFormula="1"/>
  </ignoredErrors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Q115"/>
  <sheetViews>
    <sheetView showGridLines="0" zoomScaleNormal="100" workbookViewId="0">
      <pane xSplit="2" ySplit="3" topLeftCell="C82" activePane="bottomRight" state="frozen"/>
      <selection pane="topRight" activeCell="C1" sqref="C1"/>
      <selection pane="bottomLeft" activeCell="A4" sqref="A4"/>
      <selection pane="bottomRight" activeCell="C97" sqref="C97"/>
    </sheetView>
  </sheetViews>
  <sheetFormatPr defaultRowHeight="15"/>
  <cols>
    <col min="1" max="1" width="0.85546875" customWidth="1"/>
    <col min="2" max="2" width="46.5703125" customWidth="1"/>
    <col min="3" max="14" width="11.5703125" customWidth="1"/>
    <col min="15" max="15" width="11.85546875" style="18" customWidth="1"/>
    <col min="16" max="16" width="1" customWidth="1"/>
    <col min="17" max="17" width="9.5703125" customWidth="1"/>
  </cols>
  <sheetData>
    <row r="1" spans="1:17" s="48" customFormat="1" ht="40.5" customHeight="1">
      <c r="A1" s="340"/>
      <c r="B1" s="340"/>
      <c r="C1" s="341" t="s">
        <v>0</v>
      </c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1"/>
      <c r="Q1" s="47"/>
    </row>
    <row r="2" spans="1:17" s="114" customFormat="1" ht="23.25" customHeight="1">
      <c r="A2" s="32"/>
      <c r="B2" s="115" t="s">
        <v>238</v>
      </c>
      <c r="C2" s="111"/>
      <c r="D2" s="111"/>
      <c r="E2" s="111"/>
      <c r="F2" s="111"/>
      <c r="G2" s="111"/>
      <c r="H2" s="111"/>
      <c r="I2" s="176">
        <f>+Instruções!I19</f>
        <v>2013</v>
      </c>
      <c r="J2" s="111"/>
      <c r="K2" s="111"/>
      <c r="L2" s="111"/>
      <c r="M2" s="111"/>
      <c r="N2" s="112"/>
      <c r="O2" s="113"/>
      <c r="P2" s="111"/>
      <c r="Q2" s="32"/>
    </row>
    <row r="3" spans="1:17" s="34" customFormat="1" ht="14.25" customHeight="1">
      <c r="A3" s="35"/>
      <c r="B3" s="36" t="str">
        <f>+Codigo!C4</f>
        <v>Receita</v>
      </c>
      <c r="C3" s="26" t="s">
        <v>52</v>
      </c>
      <c r="D3" s="26" t="s">
        <v>53</v>
      </c>
      <c r="E3" s="26" t="s">
        <v>54</v>
      </c>
      <c r="F3" s="26" t="s">
        <v>55</v>
      </c>
      <c r="G3" s="26" t="s">
        <v>56</v>
      </c>
      <c r="H3" s="26" t="s">
        <v>57</v>
      </c>
      <c r="I3" s="26" t="s">
        <v>58</v>
      </c>
      <c r="J3" s="26" t="s">
        <v>59</v>
      </c>
      <c r="K3" s="26" t="s">
        <v>60</v>
      </c>
      <c r="L3" s="26" t="s">
        <v>61</v>
      </c>
      <c r="M3" s="26" t="s">
        <v>62</v>
      </c>
      <c r="N3" s="26" t="s">
        <v>63</v>
      </c>
      <c r="O3" s="26" t="s">
        <v>269</v>
      </c>
      <c r="P3" s="27"/>
    </row>
    <row r="4" spans="1:17" s="34" customFormat="1">
      <c r="A4" s="37"/>
      <c r="B4" s="99" t="str">
        <f>+Codigo!D4</f>
        <v>Salário  / Adiantamento</v>
      </c>
      <c r="C4" s="53">
        <f>SUMIF(Jan!$D$6:$D$75,"R1",(Jan!$G$6:$G$75))</f>
        <v>0</v>
      </c>
      <c r="D4" s="53">
        <f>SUMIF(Fev!$D$6:$D$75,"R1",(Fev!$G$6:$G$75))</f>
        <v>0</v>
      </c>
      <c r="E4" s="53">
        <f>SUMIF(Mar!$D$6:$D$75,"R1",(Mar!$G$6:$G$75))</f>
        <v>0</v>
      </c>
      <c r="F4" s="53">
        <f>SUMIF(Abr!$D$6:$D$75,"R1",(Abr!$G$6:$G$75))</f>
        <v>0</v>
      </c>
      <c r="G4" s="53">
        <f>SUMIF(Mai!$D$6:$D$75,"R1",(Mai!$G$6:$G$75))</f>
        <v>0</v>
      </c>
      <c r="H4" s="53">
        <f>SUMIF(Jun!$D$6:$D$75,"R1",(Jun!$G$6:$G$75))</f>
        <v>0</v>
      </c>
      <c r="I4" s="53">
        <f>SUMIF(Jul!$D$6:$D$75,"R1",(Jul!$G$6:$G$75))</f>
        <v>0</v>
      </c>
      <c r="J4" s="53">
        <f>SUMIF(Ago!$D$6:$D$75,"R1",(Ago!$G$6:$G$75))</f>
        <v>0</v>
      </c>
      <c r="K4" s="53">
        <f>SUMIF(Set!$D$6:$D$75,"R1",(Set!$G$6:$G$75))</f>
        <v>0</v>
      </c>
      <c r="L4" s="53">
        <f>SUMIF(Out!$D$6:$D$75,"R1",(Out!$G$6:$G$75))</f>
        <v>0</v>
      </c>
      <c r="M4" s="53">
        <f>SUMIF(Nov!$D$6:$D$75,"R1",(Nov!$G$6:$G$75))</f>
        <v>0</v>
      </c>
      <c r="N4" s="53">
        <f>SUMIF(Dez!$D$6:$D$75,"R1",(Dez!$G$6:$G$75))</f>
        <v>0</v>
      </c>
      <c r="O4" s="189">
        <f t="shared" ref="O4:O9" si="0">SUM(C4:N4)</f>
        <v>0</v>
      </c>
      <c r="P4" s="38"/>
    </row>
    <row r="5" spans="1:17" s="34" customFormat="1">
      <c r="A5" s="37"/>
      <c r="B5" s="99" t="str">
        <f>+Codigo!D5</f>
        <v>Férias</v>
      </c>
      <c r="C5" s="53">
        <f>SUMIF(Jan!$D$6:$D$75,"R2",(Jan!$G$6:$G$75))</f>
        <v>0</v>
      </c>
      <c r="D5" s="53">
        <f>SUMIF(Fev!$D$6:$D$75,"R2",(Fev!$G$6:$G$75))</f>
        <v>0</v>
      </c>
      <c r="E5" s="53">
        <f>SUMIF(Mar!$D$6:$D$75,"R2",(Mar!$G$6:$G$75))</f>
        <v>0</v>
      </c>
      <c r="F5" s="53">
        <f>SUMIF(Abr!$D$6:$D$75,"R2",(Abr!$G$6:$G$75))</f>
        <v>0</v>
      </c>
      <c r="G5" s="53">
        <f>SUMIF(Mai!$D$6:$D$75,"R2",(Mai!$G$6:$G$75))</f>
        <v>0</v>
      </c>
      <c r="H5" s="53">
        <f>SUMIF(Jun!$D$6:$D$75,"R2",(Jun!$G$6:$G$75))</f>
        <v>0</v>
      </c>
      <c r="I5" s="53">
        <f>SUMIF(Jul!$D$6:$D$75,"R2",(Jul!$G$6:$G$75))</f>
        <v>0</v>
      </c>
      <c r="J5" s="53">
        <f>SUMIF(Ago!$D$6:$D$75,"R2",(Ago!$G$6:$G$75))</f>
        <v>0</v>
      </c>
      <c r="K5" s="53">
        <f>SUMIF(Set!$D$6:$D$75,"R2",(Set!$G$6:$G$75))</f>
        <v>0</v>
      </c>
      <c r="L5" s="53">
        <f>SUMIF(Out!$D$6:$D$75,"R2",(Out!$G$6:$G$75))</f>
        <v>0</v>
      </c>
      <c r="M5" s="53">
        <f>SUMIF(Nov!$D$6:$D$75,"R2",(Nov!$G$6:$G$75))</f>
        <v>0</v>
      </c>
      <c r="N5" s="53">
        <f>SUMIF(Dez!$D$6:$D$75,"R2",(Dez!$G$6:$G$75))</f>
        <v>0</v>
      </c>
      <c r="O5" s="189">
        <f t="shared" si="0"/>
        <v>0</v>
      </c>
      <c r="P5" s="38"/>
    </row>
    <row r="6" spans="1:17" s="34" customFormat="1">
      <c r="A6" s="37"/>
      <c r="B6" s="99" t="str">
        <f>+Codigo!D6</f>
        <v>13º salário</v>
      </c>
      <c r="C6" s="53">
        <f>SUMIF(Jan!$D$6:$D$75,"R3",(Jan!$G$6:$G$75))</f>
        <v>0</v>
      </c>
      <c r="D6" s="53">
        <f>SUMIF(Fev!$D$6:$D$75,"R3",(Fev!$G$6:$G$75))</f>
        <v>0</v>
      </c>
      <c r="E6" s="53">
        <f>SUMIF(Mar!$D$6:$D$75,"R3",(Mar!$G$6:$G$75))</f>
        <v>0</v>
      </c>
      <c r="F6" s="53">
        <f>SUMIF(Abr!$D$6:$D$75,"R3",(Abr!$G$6:$G$75))</f>
        <v>0</v>
      </c>
      <c r="G6" s="53">
        <f>SUMIF(Mai!$D$6:$D$75,"R3",(Mai!$G$6:$G$75))</f>
        <v>0</v>
      </c>
      <c r="H6" s="53">
        <f>SUMIF(Jun!$D$6:$D$75,"R3",(Jun!$G$6:$G$75))</f>
        <v>0</v>
      </c>
      <c r="I6" s="53">
        <f>SUMIF(Jul!$D$6:$D$75,"R3",(Jul!$G$6:$G$75))</f>
        <v>0</v>
      </c>
      <c r="J6" s="53">
        <f>SUMIF(Ago!$D$6:$D$75,"R3",(Ago!$G$6:$G$75))</f>
        <v>0</v>
      </c>
      <c r="K6" s="53">
        <f>SUMIF(Set!$D$6:$D$75,"R3",(Set!$G$6:$G$75))</f>
        <v>0</v>
      </c>
      <c r="L6" s="53">
        <f>SUMIF(Out!$D$6:$D$75,"R3",(Out!$G$6:$G$75))</f>
        <v>0</v>
      </c>
      <c r="M6" s="53">
        <f>SUMIF(Nov!$D$6:$D$75,"R3",(Nov!$G$6:$G$75))</f>
        <v>0</v>
      </c>
      <c r="N6" s="53">
        <f>SUMIF(Dez!$D$6:$D$75,"R3",(Dez!$G$6:$G$75))</f>
        <v>750</v>
      </c>
      <c r="O6" s="189">
        <f t="shared" si="0"/>
        <v>750</v>
      </c>
      <c r="P6" s="38"/>
    </row>
    <row r="7" spans="1:17" s="34" customFormat="1">
      <c r="A7" s="37"/>
      <c r="B7" s="99" t="str">
        <f>+Codigo!D7</f>
        <v>Aposentadoria</v>
      </c>
      <c r="C7" s="53">
        <f>SUMIF(Jan!$D$6:$D$75,"R4",(Jan!$G$6:$G$75))</f>
        <v>1000</v>
      </c>
      <c r="D7" s="53">
        <f>SUMIF(Fev!$D$6:$D$75,"R4",(Fev!$G$6:$G$75))</f>
        <v>0</v>
      </c>
      <c r="E7" s="53">
        <f>SUMIF(Mar!$D$6:$D$75,"R4",(Mar!$G$6:$G$75))</f>
        <v>0</v>
      </c>
      <c r="F7" s="53">
        <f>SUMIF(Abr!$D$6:$D$75,"R4",(Abr!$G$6:$G$75))</f>
        <v>0</v>
      </c>
      <c r="G7" s="53">
        <f>SUMIF(Mai!$D$6:$D$75,"R4",(Mai!$G$6:$G$75))</f>
        <v>0</v>
      </c>
      <c r="H7" s="53">
        <f>SUMIF(Jun!$D$6:$D$75,"R4",(Jun!$G$6:$G$75))</f>
        <v>0</v>
      </c>
      <c r="I7" s="53">
        <f>SUMIF(Jul!$D$6:$D$75,"R4",(Jul!$G$6:$G$75))</f>
        <v>0</v>
      </c>
      <c r="J7" s="53">
        <f>SUMIF(Ago!$D$6:$D$75,"R4",(Ago!$G$6:$G$75))</f>
        <v>0</v>
      </c>
      <c r="K7" s="53">
        <f>SUMIF(Set!$D$6:$D$75,"R4",(Set!$G$6:$G$75))</f>
        <v>0</v>
      </c>
      <c r="L7" s="53">
        <f>SUMIF(Out!$D$6:$D$75,"R4",(Out!$G$6:$G$75))</f>
        <v>0</v>
      </c>
      <c r="M7" s="53">
        <f>SUMIF(Nov!$D$6:$D$75,"R4",(Nov!$G$6:$G$75))</f>
        <v>0</v>
      </c>
      <c r="N7" s="53">
        <f>SUMIF(Dez!$D$6:$D$75,"R4",(Dez!$G$6:$G$75))</f>
        <v>0</v>
      </c>
      <c r="O7" s="189">
        <f t="shared" si="0"/>
        <v>1000</v>
      </c>
      <c r="P7" s="38"/>
    </row>
    <row r="8" spans="1:17" s="34" customFormat="1">
      <c r="A8" s="37"/>
      <c r="B8" s="99" t="str">
        <f>+Codigo!D8</f>
        <v>Receita extra (aluguel, restituição IR)</v>
      </c>
      <c r="C8" s="53">
        <f>SUMIF(Jan!$D$6:$D$75,"R5",(Jan!$G$6:$G$75))</f>
        <v>0</v>
      </c>
      <c r="D8" s="53">
        <f>SUMIF(Fev!$D$6:$D$75,"R5",(Fev!$G$6:$G$75))</f>
        <v>0</v>
      </c>
      <c r="E8" s="53">
        <f>SUMIF(Mar!$D$6:$D$75,"R5",(Mar!$G$6:$G$75))</f>
        <v>0</v>
      </c>
      <c r="F8" s="53">
        <f>SUMIF(Abr!$D$6:$D$75,"R5",(Abr!$G$6:$G$75))</f>
        <v>0</v>
      </c>
      <c r="G8" s="53">
        <f>SUMIF(Mai!$D$6:$D$75,"R5",(Mai!$G$6:$G$75))</f>
        <v>0</v>
      </c>
      <c r="H8" s="53">
        <f>SUMIF(Jun!$D$6:$D$75,"R5",(Jun!$G$6:$G$75))</f>
        <v>0</v>
      </c>
      <c r="I8" s="53">
        <f>SUMIF(Jul!$D$6:$D$75,"R5",(Jul!$G$6:$G$75))</f>
        <v>0</v>
      </c>
      <c r="J8" s="53">
        <f>SUMIF(Ago!$D$6:$D$75,"R5",(Ago!$G$6:$G$75))</f>
        <v>0</v>
      </c>
      <c r="K8" s="53">
        <f>SUMIF(Set!$D$6:$D$75,"R5",(Set!$G$6:$G$75))</f>
        <v>0</v>
      </c>
      <c r="L8" s="53">
        <f>SUMIF(Out!$D$6:$D$75,"R5",(Out!$G$6:$G$75))</f>
        <v>0</v>
      </c>
      <c r="M8" s="53">
        <f>SUMIF(Nov!$D$6:$D$75,"R5",(Nov!$G$6:$G$75))</f>
        <v>0</v>
      </c>
      <c r="N8" s="53">
        <f>SUMIF(Dez!$D$6:$D$75,"R5",(Dez!$G$6:$G$75))</f>
        <v>0</v>
      </c>
      <c r="O8" s="189">
        <f t="shared" si="0"/>
        <v>0</v>
      </c>
      <c r="P8" s="38"/>
    </row>
    <row r="9" spans="1:17" s="34" customFormat="1">
      <c r="A9" s="37"/>
      <c r="B9" s="122" t="str">
        <f>+Codigo!D9</f>
        <v>Outras Receitas</v>
      </c>
      <c r="C9" s="106">
        <f>SUMIF(Jan!$D$6:$D$75,"R6",(Jan!$G$6:$G$75))</f>
        <v>0</v>
      </c>
      <c r="D9" s="53">
        <f>SUMIF(Fev!$D$6:$D$75,"R6",(Fev!$G$6:$G$75))</f>
        <v>0</v>
      </c>
      <c r="E9" s="53">
        <f>SUMIF(Mar!$D$6:$D$75,"R6",(Mar!$G$6:$G$75))</f>
        <v>0</v>
      </c>
      <c r="F9" s="53">
        <f>SUMIF(Abr!$D$6:$D$75,"R6",(Abr!$G$6:$G$75))</f>
        <v>0</v>
      </c>
      <c r="G9" s="53">
        <f>SUMIF(Mai!$D$6:$D$75,"R6",(Mai!$G$6:$G$75))</f>
        <v>0</v>
      </c>
      <c r="H9" s="106">
        <f>SUMIF(Jun!$D$6:$D$75,"R6",(Jun!$G$6:$G$75))</f>
        <v>0</v>
      </c>
      <c r="I9" s="106">
        <f>SUMIF(Jul!$D$6:$D$75,"R6",(Jul!$G$6:$G$75))</f>
        <v>0</v>
      </c>
      <c r="J9" s="106">
        <f>SUMIF(Ago!$D$6:$D$75,"R6",(Ago!$G$6:$G$75))</f>
        <v>0</v>
      </c>
      <c r="K9" s="106">
        <f>SUMIF(Set!$D$6:$D$75,"R6",(Set!$G$6:$G$75))</f>
        <v>0</v>
      </c>
      <c r="L9" s="106">
        <f>SUMIF(Out!$D$6:$D$75,"R6",(Out!$G$6:$G$75))</f>
        <v>0</v>
      </c>
      <c r="M9" s="106">
        <f>SUMIF(Nov!$D$6:$D$75,"R6",(Nov!$G$6:$G$75))</f>
        <v>0</v>
      </c>
      <c r="N9" s="106">
        <f>SUMIF(Dez!$D$6:$D$75,"R6",(Dez!$G$6:$G$75))</f>
        <v>0</v>
      </c>
      <c r="O9" s="189">
        <f t="shared" si="0"/>
        <v>0</v>
      </c>
      <c r="P9" s="38"/>
    </row>
    <row r="10" spans="1:17" s="34" customFormat="1" ht="15.75">
      <c r="A10" s="37"/>
      <c r="B10" s="107" t="s">
        <v>12</v>
      </c>
      <c r="C10" s="108">
        <f>SUM(C4:C9)</f>
        <v>1000</v>
      </c>
      <c r="D10" s="108">
        <f t="shared" ref="D10:N10" si="1">SUM(D4:D9)</f>
        <v>0</v>
      </c>
      <c r="E10" s="108">
        <f t="shared" si="1"/>
        <v>0</v>
      </c>
      <c r="F10" s="108">
        <f t="shared" si="1"/>
        <v>0</v>
      </c>
      <c r="G10" s="108">
        <f t="shared" si="1"/>
        <v>0</v>
      </c>
      <c r="H10" s="108">
        <f t="shared" si="1"/>
        <v>0</v>
      </c>
      <c r="I10" s="108">
        <f t="shared" si="1"/>
        <v>0</v>
      </c>
      <c r="J10" s="108">
        <f t="shared" si="1"/>
        <v>0</v>
      </c>
      <c r="K10" s="108">
        <f t="shared" si="1"/>
        <v>0</v>
      </c>
      <c r="L10" s="108">
        <f t="shared" si="1"/>
        <v>0</v>
      </c>
      <c r="M10" s="108">
        <f t="shared" si="1"/>
        <v>0</v>
      </c>
      <c r="N10" s="108">
        <f t="shared" si="1"/>
        <v>750</v>
      </c>
      <c r="O10" s="123">
        <f>SUM(O4:O9)</f>
        <v>1750</v>
      </c>
      <c r="P10" s="37"/>
    </row>
    <row r="11" spans="1:17" s="34" customFormat="1" ht="4.5" customHeight="1">
      <c r="A11" s="7"/>
      <c r="B11" s="32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19"/>
      <c r="P11" s="7"/>
    </row>
    <row r="12" spans="1:17" s="34" customFormat="1" ht="15" customHeight="1">
      <c r="A12" s="39"/>
      <c r="B12" s="42" t="str">
        <f>+Codigo!G10</f>
        <v>Despesa</v>
      </c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 t="s">
        <v>269</v>
      </c>
      <c r="P12" s="39"/>
    </row>
    <row r="13" spans="1:17" s="34" customFormat="1" ht="15" customHeight="1">
      <c r="A13" s="39"/>
      <c r="B13" s="126" t="str">
        <f>+Codigo!C10</f>
        <v>Alimentação</v>
      </c>
      <c r="C13" s="125">
        <f>SUM(C14:C18)</f>
        <v>1150</v>
      </c>
      <c r="D13" s="125">
        <f t="shared" ref="D13:N13" si="2">SUM(D14:D18)</f>
        <v>0</v>
      </c>
      <c r="E13" s="125">
        <f t="shared" si="2"/>
        <v>0</v>
      </c>
      <c r="F13" s="125">
        <f t="shared" si="2"/>
        <v>0</v>
      </c>
      <c r="G13" s="125">
        <f t="shared" si="2"/>
        <v>0</v>
      </c>
      <c r="H13" s="125">
        <f t="shared" si="2"/>
        <v>0</v>
      </c>
      <c r="I13" s="125">
        <f t="shared" si="2"/>
        <v>0</v>
      </c>
      <c r="J13" s="125">
        <f t="shared" si="2"/>
        <v>0</v>
      </c>
      <c r="K13" s="125">
        <f t="shared" si="2"/>
        <v>0</v>
      </c>
      <c r="L13" s="125">
        <f t="shared" si="2"/>
        <v>0</v>
      </c>
      <c r="M13" s="125">
        <f t="shared" si="2"/>
        <v>0</v>
      </c>
      <c r="N13" s="125">
        <f t="shared" si="2"/>
        <v>0</v>
      </c>
      <c r="O13" s="124">
        <f>SUM(O14:O18)</f>
        <v>1150</v>
      </c>
      <c r="P13" s="39"/>
    </row>
    <row r="14" spans="1:17" s="34" customFormat="1">
      <c r="A14" s="40"/>
      <c r="B14" s="99" t="str">
        <f>+Codigo!D10</f>
        <v>Supermercado</v>
      </c>
      <c r="C14" s="53">
        <f>SUMIF(Jan!$D$6:$D$75,"A1",(Jan!$G$6:$G$75))</f>
        <v>1150</v>
      </c>
      <c r="D14" s="53">
        <f>SUMIF(Fev!$D$6:$D$75,"A1",(Fev!$G$6:$G$75))</f>
        <v>0</v>
      </c>
      <c r="E14" s="53">
        <f>SUMIF(Mar!$D$6:$D$75,"A1",(Mar!$G$6:$G$75))</f>
        <v>0</v>
      </c>
      <c r="F14" s="53">
        <f>SUMIF(Abr!$D$6:$D$75,"A1",(Abr!$G$6:$G$75))</f>
        <v>0</v>
      </c>
      <c r="G14" s="53">
        <f>SUMIF(Mai!$D$6:$D$75,"A1",(Mai!$G$6:$G$75))</f>
        <v>0</v>
      </c>
      <c r="H14" s="53">
        <f>SUMIF(Jun!$D$6:$D$75,"A1",(Jun!$G$6:$G$75))</f>
        <v>0</v>
      </c>
      <c r="I14" s="53">
        <f>SUMIF(Jul!$D$6:$D$75,"A1",(Jul!$G$6:$G$75))</f>
        <v>0</v>
      </c>
      <c r="J14" s="53">
        <f>SUMIF(Ago!$D$6:$D$75,"A1",(Ago!$G$6:$G$75))</f>
        <v>0</v>
      </c>
      <c r="K14" s="53">
        <f>SUMIF(Set!$D$6:$D$75,"A1",(Set!$G$6:$G$75))</f>
        <v>0</v>
      </c>
      <c r="L14" s="53">
        <f>SUMIF(Out!$D$6:$D$75,"A1",(Out!$G$6:$G$75))</f>
        <v>0</v>
      </c>
      <c r="M14" s="53">
        <f>SUMIF(Nov!$D$6:$D$75,"A1",(Nov!$G$6:$G$75))</f>
        <v>0</v>
      </c>
      <c r="N14" s="53">
        <f>SUMIF(Dez!$D$6:$D$75,"A1",(Dez!$G$6:$G$75))</f>
        <v>0</v>
      </c>
      <c r="O14" s="188">
        <f>SUM(C14:N14)</f>
        <v>1150</v>
      </c>
      <c r="P14" s="39"/>
    </row>
    <row r="15" spans="1:17" s="34" customFormat="1">
      <c r="A15" s="40"/>
      <c r="B15" s="99" t="str">
        <f>+Codigo!D11</f>
        <v>Feira  / Sacolão</v>
      </c>
      <c r="C15" s="53">
        <f>SUMIF(Jan!$D$6:$D$75,"A2",(Jan!$G$6:$G$75))</f>
        <v>0</v>
      </c>
      <c r="D15" s="53">
        <f>SUMIF(Fev!$D$6:$D$75,"A2",(Fev!$G$6:$G$75))</f>
        <v>0</v>
      </c>
      <c r="E15" s="53">
        <f>SUMIF(Mar!$D$6:$D$75,"A2",(Mar!$G$6:$G$75))</f>
        <v>0</v>
      </c>
      <c r="F15" s="53">
        <f>SUMIF(Abr!$D$6:$D$75,"A2",(Abr!$G$6:$G$75))</f>
        <v>0</v>
      </c>
      <c r="G15" s="53">
        <f>SUMIF(Mai!$D$6:$D$75,"A2",(Mai!$G$6:$G$75))</f>
        <v>0</v>
      </c>
      <c r="H15" s="53">
        <f>SUMIF(Jun!$D$6:$D$75,"A2",(Jun!$G$6:$G$75))</f>
        <v>0</v>
      </c>
      <c r="I15" s="53">
        <f>SUMIF(Jul!$D$6:$D$75,"A2",(Jul!$G$6:$G$75))</f>
        <v>0</v>
      </c>
      <c r="J15" s="53">
        <f>SUMIF(Ago!$D$6:$D$75,"A2",(Ago!$G$6:$G$75))</f>
        <v>0</v>
      </c>
      <c r="K15" s="53">
        <f>SUMIF(Set!$D$6:$D$75,"A2",(Set!$G$6:$G$75))</f>
        <v>0</v>
      </c>
      <c r="L15" s="53">
        <f>SUMIF(Out!$D$6:$D$75,"A2",(Out!$G$6:$G$75))</f>
        <v>0</v>
      </c>
      <c r="M15" s="53">
        <f>SUMIF(Nov!$D$6:$D$75,"A2",(Nov!$G$6:$G$75))</f>
        <v>0</v>
      </c>
      <c r="N15" s="53">
        <f>SUMIF(Dez!$D$6:$D$75,"A2",(Dez!$G$6:$G$75))</f>
        <v>0</v>
      </c>
      <c r="O15" s="188">
        <f>SUM(C15:N15)</f>
        <v>0</v>
      </c>
      <c r="P15" s="39"/>
    </row>
    <row r="16" spans="1:17" s="34" customFormat="1">
      <c r="A16" s="40"/>
      <c r="B16" s="99" t="str">
        <f>+Codigo!D12</f>
        <v>Padaria</v>
      </c>
      <c r="C16" s="53">
        <f>SUMIF(Jan!$D$6:$D$75,"A3",(Jan!$G$6:$G$75))</f>
        <v>0</v>
      </c>
      <c r="D16" s="53">
        <f>SUMIF(Fev!$D$6:$D$75,"A3",(Fev!$G$6:$G$75))</f>
        <v>0</v>
      </c>
      <c r="E16" s="53">
        <f>SUMIF(Mar!$D$6:$D$75,"A3",(Mar!$G$6:$G$75))</f>
        <v>0</v>
      </c>
      <c r="F16" s="53">
        <f>SUMIF(Abr!$D$6:$D$75,"A3",(Abr!$G$6:$G$75))</f>
        <v>0</v>
      </c>
      <c r="G16" s="53">
        <f>SUMIF(Mai!$D$6:$D$75,"A3",(Mai!$G$6:$G$75))</f>
        <v>0</v>
      </c>
      <c r="H16" s="53">
        <f>SUMIF(Jun!$D$6:$D$75,"A3",(Jun!$G$6:$G$75))</f>
        <v>0</v>
      </c>
      <c r="I16" s="53">
        <f>SUMIF(Jul!$D$6:$D$75,"A3",(Jul!$G$6:$G$75))</f>
        <v>0</v>
      </c>
      <c r="J16" s="53">
        <f>SUMIF(Ago!$D$6:$D$75,"A3",(Ago!$G$6:$G$75))</f>
        <v>0</v>
      </c>
      <c r="K16" s="53">
        <f>SUMIF(Set!$D$6:$D$75,"A3",(Set!$G$6:$G$75))</f>
        <v>0</v>
      </c>
      <c r="L16" s="53">
        <f>SUMIF(Out!$D$6:$D$75,"A3",(Out!$G$6:$G$75))</f>
        <v>0</v>
      </c>
      <c r="M16" s="53">
        <f>SUMIF(Nov!$D$6:$D$75,"A3",(Nov!$G$6:$G$75))</f>
        <v>0</v>
      </c>
      <c r="N16" s="53">
        <f>SUMIF(Dez!$D$6:$D$75,"A3",(Dez!$G$6:$G$75))</f>
        <v>0</v>
      </c>
      <c r="O16" s="188">
        <f>SUM(C16:N16)</f>
        <v>0</v>
      </c>
      <c r="P16" s="39"/>
    </row>
    <row r="17" spans="1:16" s="34" customFormat="1">
      <c r="A17" s="40"/>
      <c r="B17" s="99" t="str">
        <f>+Codigo!D13</f>
        <v>Refeição fora de casa</v>
      </c>
      <c r="C17" s="53">
        <f>SUMIF(Jan!$D$6:$D$75,"A4",(Jan!$G$6:$G$75))</f>
        <v>0</v>
      </c>
      <c r="D17" s="53">
        <f>SUMIF(Fev!$D$6:$D$75,"A4",(Fev!$G$6:$G$75))</f>
        <v>0</v>
      </c>
      <c r="E17" s="53">
        <f>SUMIF(Mar!$D$6:$D$75,"A4",(Mar!$G$6:$G$75))</f>
        <v>0</v>
      </c>
      <c r="F17" s="53">
        <f>SUMIF(Abr!$D$6:$D$75,"A4",(Abr!$G$6:$G$75))</f>
        <v>0</v>
      </c>
      <c r="G17" s="53">
        <f>SUMIF(Mai!$D$6:$D$75,"A4",(Mai!$G$6:$G$75))</f>
        <v>0</v>
      </c>
      <c r="H17" s="53">
        <f>SUMIF(Jun!$D$6:$D$75,"A4",(Jun!$G$6:$G$75))</f>
        <v>0</v>
      </c>
      <c r="I17" s="53">
        <f>SUMIF(Jul!$D$6:$D$75,"A4",(Jul!$G$6:$G$75))</f>
        <v>0</v>
      </c>
      <c r="J17" s="53">
        <f>SUMIF(Ago!$D$6:$D$75,"A4",(Ago!$G$6:$G$75))</f>
        <v>0</v>
      </c>
      <c r="K17" s="53">
        <f>SUMIF(Set!$D$6:$D$75,"A4",(Set!$G$6:$G$75))</f>
        <v>0</v>
      </c>
      <c r="L17" s="53">
        <f>SUMIF(Out!$D$6:$D$75,"A4",(Out!$G$6:$G$75))</f>
        <v>0</v>
      </c>
      <c r="M17" s="53">
        <f>SUMIF(Nov!$D$6:$D$75,"A4",(Nov!$G$6:$G$75))</f>
        <v>0</v>
      </c>
      <c r="N17" s="53">
        <f>SUMIF(Dez!$D$6:$D$75,"A4",(Dez!$G$6:$G$75))</f>
        <v>0</v>
      </c>
      <c r="O17" s="188">
        <f>SUM(C17:N17)</f>
        <v>0</v>
      </c>
      <c r="P17" s="39"/>
    </row>
    <row r="18" spans="1:16" s="34" customFormat="1">
      <c r="A18" s="40"/>
      <c r="B18" s="99" t="str">
        <f>+Codigo!D14</f>
        <v>Outros (café, água, sorvetes, etc)</v>
      </c>
      <c r="C18" s="53">
        <f>SUMIF(Jan!$D$6:$D$75,"A5",(Jan!$G$6:$G$75))</f>
        <v>0</v>
      </c>
      <c r="D18" s="53">
        <f>SUMIF(Fev!$D$6:$D$75,"A5",(Fev!$G$6:$G$75))</f>
        <v>0</v>
      </c>
      <c r="E18" s="53">
        <f>SUMIF(Mar!$D$6:$D$75,"A5",(Mar!$G$6:$G$75))</f>
        <v>0</v>
      </c>
      <c r="F18" s="53">
        <f>SUMIF(Abr!$D$6:$D$75,"A5",(Abr!G$6:$G$75))</f>
        <v>0</v>
      </c>
      <c r="G18" s="53">
        <f>SUMIF(Mai!$D$6:$D$75,"A5",(Mai!$G$6:$G$75))</f>
        <v>0</v>
      </c>
      <c r="H18" s="53">
        <f>SUMIF(Jun!$D$6:$D$75,"A5",(Jun!$G$6:$G$75))</f>
        <v>0</v>
      </c>
      <c r="I18" s="53">
        <f>SUMIF(Jul!$D$6:$D$75,"A5",(Jul!$G$6:$G$75))</f>
        <v>0</v>
      </c>
      <c r="J18" s="53">
        <f>SUMIF(Ago!$D$6:$D$75,"A5",(Ago!$G$6:$G$75))</f>
        <v>0</v>
      </c>
      <c r="K18" s="53">
        <f>SUMIF(Set!$D$6:$D$75,"A5",(Set!$G$6:$G$75))</f>
        <v>0</v>
      </c>
      <c r="L18" s="53">
        <f>SUMIF(Out!$D$6:$D$75,"A5",(Out!$G$6:$G$75))</f>
        <v>0</v>
      </c>
      <c r="M18" s="53">
        <f>SUMIF(Nov!$D$6:$D$75,"A5",(Nov!$G$6:$G$75))</f>
        <v>0</v>
      </c>
      <c r="N18" s="53">
        <f>SUMIF(Dez!$D$6:$D$75,"A5",(Dez!$G$6:$G$75))</f>
        <v>0</v>
      </c>
      <c r="O18" s="188">
        <f>SUM(C18:N18)</f>
        <v>0</v>
      </c>
      <c r="P18" s="39"/>
    </row>
    <row r="19" spans="1:16" s="34" customFormat="1" ht="15" customHeight="1">
      <c r="A19" s="39"/>
      <c r="B19" s="126" t="str">
        <f>+Codigo!C15</f>
        <v>Moradia</v>
      </c>
      <c r="C19" s="125">
        <f>SUM(C20:C31)</f>
        <v>0</v>
      </c>
      <c r="D19" s="125">
        <f t="shared" ref="D19:O19" si="3">SUM(D20:D31)</f>
        <v>0</v>
      </c>
      <c r="E19" s="125">
        <f t="shared" si="3"/>
        <v>0</v>
      </c>
      <c r="F19" s="125">
        <f t="shared" si="3"/>
        <v>0</v>
      </c>
      <c r="G19" s="125">
        <f t="shared" si="3"/>
        <v>0</v>
      </c>
      <c r="H19" s="125">
        <f t="shared" si="3"/>
        <v>0</v>
      </c>
      <c r="I19" s="125">
        <f t="shared" si="3"/>
        <v>0</v>
      </c>
      <c r="J19" s="125">
        <f t="shared" si="3"/>
        <v>0</v>
      </c>
      <c r="K19" s="125">
        <f t="shared" si="3"/>
        <v>0</v>
      </c>
      <c r="L19" s="125">
        <f t="shared" si="3"/>
        <v>0</v>
      </c>
      <c r="M19" s="125">
        <f t="shared" si="3"/>
        <v>0</v>
      </c>
      <c r="N19" s="125">
        <f t="shared" si="3"/>
        <v>0</v>
      </c>
      <c r="O19" s="125">
        <f t="shared" si="3"/>
        <v>0</v>
      </c>
      <c r="P19" s="39"/>
    </row>
    <row r="20" spans="1:16" s="34" customFormat="1">
      <c r="A20" s="40"/>
      <c r="B20" s="99" t="str">
        <f>+Codigo!D15</f>
        <v>Prestação /Aluguel de imóvel</v>
      </c>
      <c r="C20" s="53">
        <f>SUMIF(Jan!$D$6:$D$75,"M1",(Jan!$G$6:$G$75))</f>
        <v>0</v>
      </c>
      <c r="D20" s="53">
        <f>SUMIF(Fev!$D$6:$D$75,"m1",(Fev!$G$6:$G$75))</f>
        <v>0</v>
      </c>
      <c r="E20" s="53">
        <f>SUMIF(Mar!$D$6:$D$75,"m1",(Mar!$G$6:$G$75))</f>
        <v>0</v>
      </c>
      <c r="F20" s="53">
        <f>SUMIF(Abr!$D$6:$D$75,"m1",(Abr!G$6:$G$75))</f>
        <v>0</v>
      </c>
      <c r="G20" s="53">
        <f>SUMIF(Mai!$D$6:$D$75,"m1",(Mai!$G$6:$G$75))</f>
        <v>0</v>
      </c>
      <c r="H20" s="53">
        <f>SUMIF(Jun!$D$6:$D$75,"M1",(Jun!$G$6:$G$75))</f>
        <v>0</v>
      </c>
      <c r="I20" s="53">
        <f>SUMIF(Jul!$D$6:$D$75,"M1",(Jul!$G$6:$G$75))</f>
        <v>0</v>
      </c>
      <c r="J20" s="53">
        <f>SUMIF(Ago!$D$6:$D$75,"M1",(Ago!$G$6:$G$75))</f>
        <v>0</v>
      </c>
      <c r="K20" s="53">
        <f>SUMIF(Set!$D$6:$D$75,"M1",(Set!$G$6:$G$75))</f>
        <v>0</v>
      </c>
      <c r="L20" s="53">
        <f>SUMIF(Out!$D$6:$D$75,"M1",(Out!$G$6:$G$75))</f>
        <v>0</v>
      </c>
      <c r="M20" s="53">
        <f>SUMIF(Nov!$D$6:$D$75,"M1",(Nov!$G$6:$G$75))</f>
        <v>0</v>
      </c>
      <c r="N20" s="53">
        <f>SUMIF(Dez!$D$6:$D$75,"M1",(Dez!$G$6:$G$75))</f>
        <v>0</v>
      </c>
      <c r="O20" s="188">
        <f>SUM(C20:N20)</f>
        <v>0</v>
      </c>
      <c r="P20" s="39"/>
    </row>
    <row r="21" spans="1:16" s="34" customFormat="1">
      <c r="A21" s="40"/>
      <c r="B21" s="99" t="str">
        <f>+Codigo!D16</f>
        <v>Condomínio</v>
      </c>
      <c r="C21" s="53">
        <f>SUMIF(Jan!$D$6:$D$75,"M2",(Jan!$G$6:$G$75))</f>
        <v>0</v>
      </c>
      <c r="D21" s="53">
        <f>SUMIF(Fev!$D$6:$D$75,"M2",(Fev!$G$6:$G$75))</f>
        <v>0</v>
      </c>
      <c r="E21" s="53">
        <f>SUMIF(Mar!$D$6:$D$75,"m2",(Mar!$G$6:$G$75))</f>
        <v>0</v>
      </c>
      <c r="F21" s="53">
        <f>SUMIF(Abr!$D$6:$D$75,"m2",(Abr!G$6:$G$75))</f>
        <v>0</v>
      </c>
      <c r="G21" s="53">
        <f>SUMIF(Mai!$D$6:$D$75,"M2",(Mai!$G$6:$G$75))</f>
        <v>0</v>
      </c>
      <c r="H21" s="53">
        <f>SUMIF(Jun!$D$6:$D$75,"M2",(Jun!$G$6:$G$75))</f>
        <v>0</v>
      </c>
      <c r="I21" s="53">
        <f>SUMIF(Jul!$D$6:$D$75,"M2",(Jul!$G$6:$G$75))</f>
        <v>0</v>
      </c>
      <c r="J21" s="53">
        <f>SUMIF(Ago!$D$6:$D$75,"M2",(Ago!$G$6:$G$75))</f>
        <v>0</v>
      </c>
      <c r="K21" s="53">
        <f>SUMIF(Set!$D$6:$D$75,"M2",(Set!$G$6:$G$75))</f>
        <v>0</v>
      </c>
      <c r="L21" s="53">
        <f>SUMIF(Out!$D$6:$D$75,"M2",(Out!$G$6:$G$75))</f>
        <v>0</v>
      </c>
      <c r="M21" s="53">
        <f>SUMIF(Nov!$D$6:$D$75,"M2",(Nov!$G$6:$G$75))</f>
        <v>0</v>
      </c>
      <c r="N21" s="53">
        <f>SUMIF(Dez!$D$6:$D$75,"M2",(Dez!$G$6:$G$75))</f>
        <v>0</v>
      </c>
      <c r="O21" s="189">
        <f t="shared" ref="O21:O31" si="4">SUM(C21:N21)</f>
        <v>0</v>
      </c>
      <c r="P21" s="39"/>
    </row>
    <row r="22" spans="1:16" s="34" customFormat="1">
      <c r="A22" s="40"/>
      <c r="B22" s="99" t="str">
        <f>+Codigo!D17</f>
        <v>Consumo de água</v>
      </c>
      <c r="C22" s="53">
        <f>SUMIF(Jan!$D$6:$D$75,"M3",(Jan!$G$6:$G$75))</f>
        <v>0</v>
      </c>
      <c r="D22" s="53">
        <f>SUMIF(Fev!$D$6:$D$75,"M3",(Fev!$G$6:$G$75))</f>
        <v>0</v>
      </c>
      <c r="E22" s="53">
        <f>SUMIF(Mar!$D$6:$D$75,"m3",(Mar!$G$6:$G$75))</f>
        <v>0</v>
      </c>
      <c r="F22" s="53">
        <f>SUMIF(Abr!$D$6:$D$75,"m3",(Abr!G$6:$G$75))</f>
        <v>0</v>
      </c>
      <c r="G22" s="53">
        <f>SUMIF(Mai!$D$6:$D$75,"m3",(Mai!$G$6:$G$75))</f>
        <v>0</v>
      </c>
      <c r="H22" s="53">
        <f>SUMIF(Jun!$D$6:$D$75,"M3",(Jun!$G$6:$G$75))</f>
        <v>0</v>
      </c>
      <c r="I22" s="53">
        <f>SUMIF(Jul!$D$6:$D$75,"M3",(Jul!$G$6:$G$75))</f>
        <v>0</v>
      </c>
      <c r="J22" s="53">
        <f>SUMIF(Ago!$D$6:$D$75,"M3",(Ago!$G$6:$G$75))</f>
        <v>0</v>
      </c>
      <c r="K22" s="53">
        <f>SUMIF(Set!$D$6:$D$75,"M3",(Set!$G$6:$G$75))</f>
        <v>0</v>
      </c>
      <c r="L22" s="53">
        <f>SUMIF(Out!$D$6:$D$75,"M3",(Out!$G$6:$G$75))</f>
        <v>0</v>
      </c>
      <c r="M22" s="53">
        <f>SUMIF(Nov!$D$6:$D$75,"M3",(Nov!$G$6:$G$75))</f>
        <v>0</v>
      </c>
      <c r="N22" s="53">
        <f>SUMIF(Dez!$D$6:$D$75,"M3",(Dez!$G$6:$G$75))</f>
        <v>0</v>
      </c>
      <c r="O22" s="189">
        <f t="shared" si="4"/>
        <v>0</v>
      </c>
      <c r="P22" s="39"/>
    </row>
    <row r="23" spans="1:16" s="34" customFormat="1">
      <c r="A23" s="40"/>
      <c r="B23" s="99" t="str">
        <f>+Codigo!D18</f>
        <v>Serviço de limpeza( diarista ou mensalista)</v>
      </c>
      <c r="C23" s="53">
        <f>SUMIF(Jan!$D$6:$D$75,"M4",(Jan!$G$6:$G$75))</f>
        <v>0</v>
      </c>
      <c r="D23" s="53">
        <f>SUMIF(Fev!$D$6:$D$75,"M4",(Fev!$G$6:$G$75))</f>
        <v>0</v>
      </c>
      <c r="E23" s="53">
        <f>SUMIF(Mar!$D$6:$D$75,"m4",(Mar!$G$6:$G$75))</f>
        <v>0</v>
      </c>
      <c r="F23" s="53">
        <f>SUMIF(Abr!$D$6:$D$75,"m4",(Abr!G$6:$G$75))</f>
        <v>0</v>
      </c>
      <c r="G23" s="53">
        <f>SUMIF(Mai!$D$6:$D$75,"m4",(Mai!$G$6:$G$75))</f>
        <v>0</v>
      </c>
      <c r="H23" s="53">
        <f>SUMIF(Jun!$D$6:$D$75,"M4",(Jun!$G$6:$G$75))</f>
        <v>0</v>
      </c>
      <c r="I23" s="53">
        <f>SUMIF(Jul!$D$6:$D$75,"M4",(Jul!$G$6:$G$75))</f>
        <v>0</v>
      </c>
      <c r="J23" s="53">
        <f>SUMIF(Ago!$D$6:$D$75,"M4",(Ago!$G$6:$G$75))</f>
        <v>0</v>
      </c>
      <c r="K23" s="53">
        <f>SUMIF(Set!$D$6:$D$75,"M4",(Set!$G$6:$G$75))</f>
        <v>0</v>
      </c>
      <c r="L23" s="53">
        <f>SUMIF(Out!$D$6:$D$75,"M4",(Out!$G$6:$G$75))</f>
        <v>0</v>
      </c>
      <c r="M23" s="53">
        <f>SUMIF(Nov!$D$6:$D$75,"M4",(Nov!$G$6:$G$75))</f>
        <v>0</v>
      </c>
      <c r="N23" s="53">
        <f>SUMIF(Dez!$D$6:$D$75,"M4",(Dez!$G$6:$G$75))</f>
        <v>0</v>
      </c>
      <c r="O23" s="189">
        <f t="shared" si="4"/>
        <v>0</v>
      </c>
      <c r="P23" s="39"/>
    </row>
    <row r="24" spans="1:16" s="34" customFormat="1">
      <c r="A24" s="40"/>
      <c r="B24" s="99" t="str">
        <f>+Codigo!D19</f>
        <v>Energia Elétrica</v>
      </c>
      <c r="C24" s="53">
        <f>SUMIF(Jan!$D$6:$D$75,"M5",(Jan!$G$6:$G$75))</f>
        <v>0</v>
      </c>
      <c r="D24" s="53">
        <f>SUMIF(Fev!$D$6:$D$75,"M5",(Fev!$G$6:$G$75))</f>
        <v>0</v>
      </c>
      <c r="E24" s="53">
        <f>SUMIF(Mar!$D$6:$D$75,"m5",(Mar!$G$6:$G$75))</f>
        <v>0</v>
      </c>
      <c r="F24" s="53">
        <f>SUMIF(Abr!$D$6:$D$75,"m5",(Abr!G$6:$G$75))</f>
        <v>0</v>
      </c>
      <c r="G24" s="53">
        <f>SUMIF(Mai!$D$6:$D$75,"m5",(Mai!$G$6:$G$75))</f>
        <v>0</v>
      </c>
      <c r="H24" s="53">
        <f>SUMIF(Jun!$D$6:$D$75,"M5",(Jun!$G$6:$G$75))</f>
        <v>0</v>
      </c>
      <c r="I24" s="53">
        <f>SUMIF(Jul!$D$6:$D$75,"M5",(Jul!$G$6:$G$75))</f>
        <v>0</v>
      </c>
      <c r="J24" s="53">
        <f>SUMIF(Ago!$D$6:$D$75,"M5",(Ago!$G$6:$G$75))</f>
        <v>0</v>
      </c>
      <c r="K24" s="53">
        <f>SUMIF(Set!$D$6:$D$75,"M5",(Set!$G$6:$G$75))</f>
        <v>0</v>
      </c>
      <c r="L24" s="53">
        <f>SUMIF(Out!$D$6:$D$75,"M5",(Out!$G$6:$G$75))</f>
        <v>0</v>
      </c>
      <c r="M24" s="53">
        <f>SUMIF(Nov!$D$6:$D$75,"M5",(Nov!$G$6:$G$75))</f>
        <v>0</v>
      </c>
      <c r="N24" s="53">
        <f>SUMIF(Dez!$D$6:$D$75,"M5",(Dez!$G$6:$G$75))</f>
        <v>0</v>
      </c>
      <c r="O24" s="189">
        <f t="shared" si="4"/>
        <v>0</v>
      </c>
      <c r="P24" s="39"/>
    </row>
    <row r="25" spans="1:16" s="34" customFormat="1">
      <c r="A25" s="40"/>
      <c r="B25" s="99" t="str">
        <f>+Codigo!D20</f>
        <v>Gás</v>
      </c>
      <c r="C25" s="53">
        <f>SUMIF(Jan!$D$6:$D$75,"M6",(Jan!$G$6:$G$75))</f>
        <v>0</v>
      </c>
      <c r="D25" s="53">
        <f>SUMIF(Fev!$D$6:$D$75,"M6",(Fev!$G$6:$G$75))</f>
        <v>0</v>
      </c>
      <c r="E25" s="53">
        <f>SUMIF(Mar!$D$6:$D$75,"m6",(Mar!$G$6:$G$75))</f>
        <v>0</v>
      </c>
      <c r="F25" s="53">
        <f>SUMIF(Abr!$D$6:$D$75,"m6",(Abr!G$6:$G$75))</f>
        <v>0</v>
      </c>
      <c r="G25" s="53">
        <f>SUMIF(Mai!$D$6:$D$75,"m6",(Mai!$G$6:$G$75))</f>
        <v>0</v>
      </c>
      <c r="H25" s="53">
        <f>SUMIF(Jun!$D$6:$D$75,"M6",(Jun!$G$6:$G$75))</f>
        <v>0</v>
      </c>
      <c r="I25" s="53">
        <f>SUMIF(Jul!$D$6:$D$75,"M6",(Jul!$G$6:$G$75))</f>
        <v>0</v>
      </c>
      <c r="J25" s="53">
        <f>SUMIF(Ago!$D$6:$D$75,"M6",(Ago!$G$6:$G$75))</f>
        <v>0</v>
      </c>
      <c r="K25" s="53">
        <f>SUMIF(Set!$D$6:$D$75,"M6",(Set!$G$6:$G$75))</f>
        <v>0</v>
      </c>
      <c r="L25" s="53">
        <f>SUMIF(Out!$D$6:$D$75,"M6",(Out!$G$6:$G$75))</f>
        <v>0</v>
      </c>
      <c r="M25" s="53">
        <f>SUMIF(Nov!$D$6:$D$75,"M6",(Nov!$G$6:$G$75))</f>
        <v>0</v>
      </c>
      <c r="N25" s="53">
        <f>SUMIF(Dez!$D$6:$D$75,"M6",(Dez!$G$6:$G$75))</f>
        <v>0</v>
      </c>
      <c r="O25" s="189">
        <f t="shared" si="4"/>
        <v>0</v>
      </c>
      <c r="P25" s="39"/>
    </row>
    <row r="26" spans="1:16" s="34" customFormat="1">
      <c r="A26" s="40"/>
      <c r="B26" s="99" t="str">
        <f>+Codigo!D21</f>
        <v>IPTU</v>
      </c>
      <c r="C26" s="53">
        <f>SUMIF(Jan!$D$6:$D$75,"M7",(Jan!$G$6:$G$75))</f>
        <v>0</v>
      </c>
      <c r="D26" s="53">
        <f>SUMIF(Fev!$D$6:$D$75,"M7",(Fev!$G$6:$G$75))</f>
        <v>0</v>
      </c>
      <c r="E26" s="53">
        <f>SUMIF(Mar!$D$6:$D$75,"m7",(Mar!$G$6:$G$75))</f>
        <v>0</v>
      </c>
      <c r="F26" s="53">
        <f>SUMIF(Abr!$D$6:$D$75,"m7",(Abr!G$6:$G$75))</f>
        <v>0</v>
      </c>
      <c r="G26" s="53">
        <f>SUMIF(Mai!$D$6:$D$75,"m7",(Mai!$G$6:$G$75))</f>
        <v>0</v>
      </c>
      <c r="H26" s="53">
        <f>SUMIF(Jun!$D$6:$D$75,"M7",(Jun!$G$6:$G$75))</f>
        <v>0</v>
      </c>
      <c r="I26" s="53">
        <f>SUMIF(Jul!$D$6:$D$75,"M7",(Jul!$G$6:$G$75))</f>
        <v>0</v>
      </c>
      <c r="J26" s="53">
        <f>SUMIF(Ago!$D$6:$D$75,"M7",(Ago!$G$6:$G$75))</f>
        <v>0</v>
      </c>
      <c r="K26" s="53">
        <f>SUMIF(Set!$D$6:$D$75,"M7",(Set!$G$6:$G$75))</f>
        <v>0</v>
      </c>
      <c r="L26" s="53">
        <f>SUMIF(Out!$D$6:$D$75,"M7",(Out!$G$6:$G$75))</f>
        <v>0</v>
      </c>
      <c r="M26" s="53">
        <f>SUMIF(Nov!$D$6:$D$75,"M7",(Nov!$G$6:$G$75))</f>
        <v>0</v>
      </c>
      <c r="N26" s="53">
        <f>SUMIF(Dez!$D$6:$D$75,"M7",(Dez!$G$6:$G$75))</f>
        <v>0</v>
      </c>
      <c r="O26" s="189">
        <f t="shared" si="4"/>
        <v>0</v>
      </c>
      <c r="P26" s="39"/>
    </row>
    <row r="27" spans="1:16" s="34" customFormat="1">
      <c r="A27" s="40"/>
      <c r="B27" s="99" t="str">
        <f>+Codigo!D22</f>
        <v>Decoração da casa</v>
      </c>
      <c r="C27" s="53">
        <f>SUMIF(Jan!$D$6:$D$75,"M8",(Jan!$G$6:$G$75))</f>
        <v>0</v>
      </c>
      <c r="D27" s="53">
        <f>SUMIF(Fev!$D$6:$D$75,"M8",(Fev!$G$6:$G$75))</f>
        <v>0</v>
      </c>
      <c r="E27" s="53">
        <f>SUMIF(Mar!$D$6:$D$75,"m8",(Mar!$G$6:$G$75))</f>
        <v>0</v>
      </c>
      <c r="F27" s="53">
        <f>SUMIF(Abr!$D$6:$D$75,"m8",(Abr!G$6:$G$75))</f>
        <v>0</v>
      </c>
      <c r="G27" s="53">
        <f>SUMIF(Mai!$D$6:$D$75,"m8",(Mai!$G$6:$G$75))</f>
        <v>0</v>
      </c>
      <c r="H27" s="53">
        <f>SUMIF(Jun!$D$6:$D$75,"M8",(Jun!$G$6:$G$75))</f>
        <v>0</v>
      </c>
      <c r="I27" s="53">
        <f>SUMIF(Jul!$D$6:$D$75,"M8",(Jul!$G$6:$G$75))</f>
        <v>0</v>
      </c>
      <c r="J27" s="53">
        <f>SUMIF(Ago!$D$6:$D$75,"M8",(Ago!$G$6:$G$75))</f>
        <v>0</v>
      </c>
      <c r="K27" s="53">
        <f>SUMIF(Set!$D$6:$D$75,"M8",(Set!$G$6:$G$75))</f>
        <v>0</v>
      </c>
      <c r="L27" s="53">
        <f>SUMIF(Out!$D$6:$D$75,"M8",(Out!$G$6:$G$75))</f>
        <v>0</v>
      </c>
      <c r="M27" s="53">
        <f>SUMIF(Nov!$D$6:$D$75,"M8",(Nov!$G$6:$G$75))</f>
        <v>0</v>
      </c>
      <c r="N27" s="53">
        <f>SUMIF(Dez!$D$6:$D$75,"M8",(Dez!$G$6:$G$75))</f>
        <v>0</v>
      </c>
      <c r="O27" s="189">
        <f t="shared" si="4"/>
        <v>0</v>
      </c>
      <c r="P27" s="39"/>
    </row>
    <row r="28" spans="1:16" s="34" customFormat="1">
      <c r="A28" s="40"/>
      <c r="B28" s="99" t="str">
        <f>+Codigo!D23</f>
        <v>Manutenção / Reforma da casa</v>
      </c>
      <c r="C28" s="53">
        <f>SUMIF(Jan!$D$6:$D$75,"M9",(Jan!$G$6:$G$75))</f>
        <v>0</v>
      </c>
      <c r="D28" s="53">
        <f>SUMIF(Fev!$D$6:$D$75,"M9",(Fev!$G$6:$G$75))</f>
        <v>0</v>
      </c>
      <c r="E28" s="53">
        <f>SUMIF(Mar!$D$6:$D$75,"m9",(Mar!$G$6:$G$75))</f>
        <v>0</v>
      </c>
      <c r="F28" s="53">
        <f>SUMIF(Abr!$D$6:$D$75,"m9",(Abr!G$6:$G$75))</f>
        <v>0</v>
      </c>
      <c r="G28" s="53">
        <f>SUMIF(Mai!$D$6:$D$75,"m9",(Mai!$G$6:$G$75))</f>
        <v>0</v>
      </c>
      <c r="H28" s="53">
        <f>SUMIF(Jun!$D$6:$D$75,"M9",(Jun!$G$6:$G$75))</f>
        <v>0</v>
      </c>
      <c r="I28" s="53">
        <f>SUMIF(Jul!$D$6:$D$75,"M9",(Jul!$G$6:$G$75))</f>
        <v>0</v>
      </c>
      <c r="J28" s="53">
        <f>SUMIF(Ago!$D$6:$D$75,"M9",(Ago!$G$6:$G$75))</f>
        <v>0</v>
      </c>
      <c r="K28" s="53">
        <f>SUMIF(Set!$D$6:$D$75,"M9",(Set!$G$6:$G$75))</f>
        <v>0</v>
      </c>
      <c r="L28" s="53">
        <f>SUMIF(Out!$D$6:$D$75,"M9",(Out!$G$6:$G$75))</f>
        <v>0</v>
      </c>
      <c r="M28" s="53">
        <f>SUMIF(Nov!$D$6:$D$75,"M9",(Nov!$G$6:$G$75))</f>
        <v>0</v>
      </c>
      <c r="N28" s="53">
        <f>SUMIF(Dez!$D$6:$D$75,"M9",(Dez!$G$6:$G$75))</f>
        <v>0</v>
      </c>
      <c r="O28" s="189">
        <f t="shared" si="4"/>
        <v>0</v>
      </c>
      <c r="P28" s="39"/>
    </row>
    <row r="29" spans="1:16" s="34" customFormat="1">
      <c r="A29" s="40"/>
      <c r="B29" s="283" t="str">
        <f>+Codigo!D24</f>
        <v>Celular</v>
      </c>
      <c r="C29" s="53">
        <f>SUMIF(Jan!$D$6:$D$75,"M10",(Jan!$G$6:$G$75))</f>
        <v>0</v>
      </c>
      <c r="D29" s="53">
        <f>SUMIF(Fev!$D$6:$D$75,"M10",(Fev!$G$6:$G$75))</f>
        <v>0</v>
      </c>
      <c r="E29" s="53">
        <f>SUMIF(Mar!$D$6:$D$75,"m10",(Mar!$G$6:$G$75))</f>
        <v>0</v>
      </c>
      <c r="F29" s="53">
        <f>SUMIF(Abr!$D$6:$D$75,"m10",(Abr!G$6:$G$75))</f>
        <v>0</v>
      </c>
      <c r="G29" s="53">
        <f>SUMIF(Mai!$D$6:$D$75,"m10",(Mai!$G$6:$G$75))</f>
        <v>0</v>
      </c>
      <c r="H29" s="53">
        <f>SUMIF(Jun!$D$6:$D$75,"M10",(Jun!$G$6:$G$75))</f>
        <v>0</v>
      </c>
      <c r="I29" s="53">
        <f>SUMIF(Jul!$D$6:$D$75,"M10",(Jul!$G$6:$G$75))</f>
        <v>0</v>
      </c>
      <c r="J29" s="53">
        <f>SUMIF(Ago!$D$6:$D$75,"M10",(Ago!$G$6:$G$75))</f>
        <v>0</v>
      </c>
      <c r="K29" s="53">
        <f>SUMIF(Set!$D$6:$D$75,"M10",(Set!$G$6:$G$75))</f>
        <v>0</v>
      </c>
      <c r="L29" s="53">
        <f>SUMIF(Out!$D$6:$D$75,"M10",(Out!$G$6:$G$75))</f>
        <v>0</v>
      </c>
      <c r="M29" s="53">
        <f>SUMIF(Nov!$D$6:$D$75,"M10",(Nov!$G$6:$G$75))</f>
        <v>0</v>
      </c>
      <c r="N29" s="53">
        <f>SUMIF(Dez!$D$6:$D$75,"M10",(Dez!$G$6:$G$75))</f>
        <v>0</v>
      </c>
      <c r="O29" s="189">
        <f t="shared" si="4"/>
        <v>0</v>
      </c>
      <c r="P29" s="39"/>
    </row>
    <row r="30" spans="1:16" s="34" customFormat="1">
      <c r="A30" s="40"/>
      <c r="B30" s="283" t="str">
        <f>+Codigo!D25</f>
        <v>Telefone fixo</v>
      </c>
      <c r="C30" s="53">
        <f>SUMIF(Jan!$D$6:$D$75,"M11",(Jan!$G$6:$G$75))</f>
        <v>0</v>
      </c>
      <c r="D30" s="53">
        <f>SUMIF(Fev!$D$6:$D$75,"M11",(Fev!$G$6:$G$75))</f>
        <v>0</v>
      </c>
      <c r="E30" s="53">
        <f>SUMIF(Mar!$D$6:$D$75,"m11",(Mar!$G$6:$G$75))</f>
        <v>0</v>
      </c>
      <c r="F30" s="53">
        <f>SUMIF(Abr!$D$6:$D$75,"m11",(Abr!G$6:$G$75))</f>
        <v>0</v>
      </c>
      <c r="G30" s="53">
        <f>SUMIF(Mai!$D$6:$D$75,"m11",(Mai!$G$6:$G$75))</f>
        <v>0</v>
      </c>
      <c r="H30" s="53">
        <f>SUMIF(Jun!$D$6:$D$75,"M11",(Jun!$G$6:$G$75))</f>
        <v>0</v>
      </c>
      <c r="I30" s="53">
        <f>SUMIF(Jul!$D$6:$D$75,"M11",(Jul!$G$6:$G$75))</f>
        <v>0</v>
      </c>
      <c r="J30" s="53">
        <f>SUMIF(Ago!$D$6:$D$75,"M11",(Ago!$G$6:$G$75))</f>
        <v>0</v>
      </c>
      <c r="K30" s="53">
        <f>SUMIF(Set!$D$6:$D$75,"M11",(Set!$G$6:$G$75))</f>
        <v>0</v>
      </c>
      <c r="L30" s="53">
        <f>SUMIF(Out!$D$6:$D$75,"M11",(Out!$G$6:$G$75))</f>
        <v>0</v>
      </c>
      <c r="M30" s="53">
        <f>SUMIF(Nov!$D$6:$D$75,"M11",(Nov!$G$6:$G$75))</f>
        <v>0</v>
      </c>
      <c r="N30" s="53">
        <f>SUMIF(Dez!$D$6:$D$75,"M11",(Dez!$G$6:$G$75))</f>
        <v>0</v>
      </c>
      <c r="O30" s="189">
        <f t="shared" si="4"/>
        <v>0</v>
      </c>
      <c r="P30" s="39"/>
    </row>
    <row r="31" spans="1:16" s="34" customFormat="1">
      <c r="A31" s="40"/>
      <c r="B31" s="283" t="str">
        <f>+Codigo!D26</f>
        <v>Internet / TV a cabo</v>
      </c>
      <c r="C31" s="53">
        <f>SUMIF(Jan!$D$6:$D$75,"M12",(Jan!$G$6:$G$75))</f>
        <v>0</v>
      </c>
      <c r="D31" s="53">
        <f>SUMIF(Fev!$D$6:$D$75,"M12",(Fev!$G$6:$G$75))</f>
        <v>0</v>
      </c>
      <c r="E31" s="53">
        <f>SUMIF(Mar!$D$6:$D$75,"m12",(Mar!$G$6:$G$75))</f>
        <v>0</v>
      </c>
      <c r="F31" s="53">
        <f>SUMIF(Abr!$D$6:$D$75,"m12",(Abr!G$6:$G$75))</f>
        <v>0</v>
      </c>
      <c r="G31" s="53">
        <f>SUMIF(Mai!$D$6:$D$75,"m12",(Mai!$G$6:$G$75))</f>
        <v>0</v>
      </c>
      <c r="H31" s="53">
        <f>SUMIF(Jun!$D$6:$D$75,"M12",(Jun!$G$6:$G$75))</f>
        <v>0</v>
      </c>
      <c r="I31" s="53">
        <f>SUMIF(Jul!$D$6:$D$75,"M12",(Jul!$G$6:$G$75))</f>
        <v>0</v>
      </c>
      <c r="J31" s="53">
        <f>SUMIF(Ago!$D$6:$D$75,"M12",(Ago!$G$6:$G$75))</f>
        <v>0</v>
      </c>
      <c r="K31" s="53">
        <f>SUMIF(Set!$D$6:$D$75,"M12",(Set!$G$6:$G$75))</f>
        <v>0</v>
      </c>
      <c r="L31" s="53">
        <f>SUMIF(Out!$D$6:$D$75,"M12",(Out!$G$6:$G$75))</f>
        <v>0</v>
      </c>
      <c r="M31" s="53">
        <f>SUMIF(Nov!$D$6:$D$75,"M12",(Nov!$G$6:$G$75))</f>
        <v>0</v>
      </c>
      <c r="N31" s="53">
        <f>SUMIF(Dez!$D$6:$D$75,"M12",(Dez!$G$6:$G$75))</f>
        <v>0</v>
      </c>
      <c r="O31" s="189">
        <f t="shared" si="4"/>
        <v>0</v>
      </c>
      <c r="P31" s="39"/>
    </row>
    <row r="32" spans="1:16" s="34" customFormat="1" ht="15" customHeight="1">
      <c r="A32" s="39"/>
      <c r="B32" s="126" t="str">
        <f>+Codigo!C27</f>
        <v>Educação</v>
      </c>
      <c r="C32" s="125">
        <f>SUM(C33:C36)</f>
        <v>0</v>
      </c>
      <c r="D32" s="125">
        <f t="shared" ref="D32:N32" si="5">SUM(D33:D36)</f>
        <v>0</v>
      </c>
      <c r="E32" s="125">
        <f t="shared" si="5"/>
        <v>0</v>
      </c>
      <c r="F32" s="125">
        <f t="shared" si="5"/>
        <v>0</v>
      </c>
      <c r="G32" s="125">
        <f t="shared" si="5"/>
        <v>0</v>
      </c>
      <c r="H32" s="125">
        <f t="shared" si="5"/>
        <v>0</v>
      </c>
      <c r="I32" s="125">
        <f t="shared" si="5"/>
        <v>0</v>
      </c>
      <c r="J32" s="125">
        <f t="shared" si="5"/>
        <v>0</v>
      </c>
      <c r="K32" s="125">
        <f t="shared" si="5"/>
        <v>0</v>
      </c>
      <c r="L32" s="125">
        <f t="shared" si="5"/>
        <v>0</v>
      </c>
      <c r="M32" s="125">
        <f t="shared" si="5"/>
        <v>0</v>
      </c>
      <c r="N32" s="125">
        <f t="shared" si="5"/>
        <v>0</v>
      </c>
      <c r="O32" s="124">
        <f>SUM(O33:O36)</f>
        <v>0</v>
      </c>
      <c r="P32" s="39"/>
    </row>
    <row r="33" spans="1:16" s="34" customFormat="1">
      <c r="A33" s="40"/>
      <c r="B33" s="99" t="str">
        <f>+Codigo!D27</f>
        <v xml:space="preserve">Matricula Escolar/ Mensalidade </v>
      </c>
      <c r="C33" s="53">
        <f>SUMIF(Jan!$D$6:$D$75,"E1",(Jan!$G$6:$G$75))</f>
        <v>0</v>
      </c>
      <c r="D33" s="53">
        <f>SUMIF(Fev!$D$6:$D$75,"E1",(Fev!$G$6:$G$75))</f>
        <v>0</v>
      </c>
      <c r="E33" s="53">
        <f>SUMIF(Mar!$D$6:$D$75,"E1",(Mar!$G$6:$G$75))</f>
        <v>0</v>
      </c>
      <c r="F33" s="53">
        <f>SUMIF(Abr!$D$6:$D$75,"E1",(Abr!G$6:$G$75))</f>
        <v>0</v>
      </c>
      <c r="G33" s="53">
        <f>SUMIF(Mai!$D$6:$D$75,"E1",(Mai!$G$6:$G$75))</f>
        <v>0</v>
      </c>
      <c r="H33" s="53">
        <f>SUMIF(Jun!$D$6:$D$75,"E1",(Jun!$G$6:$G$75))</f>
        <v>0</v>
      </c>
      <c r="I33" s="53">
        <f>SUMIF(Jul!$D$6:$D$75,"E1",(Jul!$G$6:$G$75))</f>
        <v>0</v>
      </c>
      <c r="J33" s="53">
        <f>SUMIF(Ago!$D$6:$D$75,"E1",(Ago!$G$6:$G$75))</f>
        <v>0</v>
      </c>
      <c r="K33" s="53">
        <f>SUMIF(Set!$D$6:$D$75,"E1",(Set!$G$6:$G$75))</f>
        <v>0</v>
      </c>
      <c r="L33" s="53">
        <f>SUMIF(Out!$D$6:$D$75,"E1",(Out!$G$6:$G$75))</f>
        <v>0</v>
      </c>
      <c r="M33" s="53">
        <f>SUMIF(Nov!$D$6:$D$75,"E1",(Nov!$G$6:$G$75))</f>
        <v>0</v>
      </c>
      <c r="N33" s="53">
        <f>SUMIF(Dez!$D$6:$D$75,"E1",(Dez!$G$6:$G$75))</f>
        <v>0</v>
      </c>
      <c r="O33" s="189">
        <f>SUM(C33:N33)</f>
        <v>0</v>
      </c>
      <c r="P33" s="39"/>
    </row>
    <row r="34" spans="1:16" s="34" customFormat="1">
      <c r="A34" s="40"/>
      <c r="B34" s="283" t="str">
        <f>+Codigo!D28</f>
        <v>Material Escolar</v>
      </c>
      <c r="C34" s="53">
        <f>SUMIF(Jan!$D$6:$D$75,"E2",(Jan!$G$6:$G$75))</f>
        <v>0</v>
      </c>
      <c r="D34" s="53">
        <f>SUMIF(Fev!$D$6:$D$75,"E2",(Fev!$G$6:$G$75))</f>
        <v>0</v>
      </c>
      <c r="E34" s="53">
        <f>SUMIF(Mar!$D$6:$D$75,"E2",(Mar!$G$6:$G$75))</f>
        <v>0</v>
      </c>
      <c r="F34" s="53">
        <f>SUMIF(Abr!$D$6:$D$75,"E2",(Abr!G$6:$G$75))</f>
        <v>0</v>
      </c>
      <c r="G34" s="53">
        <f>SUMIF(Mai!$D$6:$D$75,"E2",(Mai!$G$6:$G$75))</f>
        <v>0</v>
      </c>
      <c r="H34" s="53">
        <f>SUMIF(Jun!$D$6:$D$75,"E2",(Jun!$G$6:$G$75))</f>
        <v>0</v>
      </c>
      <c r="I34" s="53">
        <f>SUMIF(Jul!$D$6:$D$75,"E2",(Jul!$G$6:$G$75))</f>
        <v>0</v>
      </c>
      <c r="J34" s="53">
        <f>SUMIF(Ago!$D$6:$D$75,"E2",(Ago!$G$6:$G$75))</f>
        <v>0</v>
      </c>
      <c r="K34" s="53">
        <f>SUMIF(Set!$D$6:$D$75,"E2",(Set!$G$6:$G$75))</f>
        <v>0</v>
      </c>
      <c r="L34" s="53">
        <f>SUMIF(Out!$D$6:$D$75,"E2",(Out!$G$6:$G$75))</f>
        <v>0</v>
      </c>
      <c r="M34" s="53">
        <f>SUMIF(Nov!$D$6:$D$75,"E2",(Nov!$G$6:$G$75))</f>
        <v>0</v>
      </c>
      <c r="N34" s="53">
        <f>SUMIF(Dez!$D$6:$D$75,"E2",(Dez!$G$6:$G$75))</f>
        <v>0</v>
      </c>
      <c r="O34" s="189">
        <f>SUM(C34:N34)</f>
        <v>0</v>
      </c>
      <c r="P34" s="39"/>
    </row>
    <row r="35" spans="1:16" s="34" customFormat="1">
      <c r="A35" s="40"/>
      <c r="B35" s="283" t="str">
        <f>+Codigo!D29</f>
        <v>Outros cursos</v>
      </c>
      <c r="C35" s="53">
        <f>SUMIF(Jan!$D$6:$D$75,"E3",(Jan!$G$6:$G$75))</f>
        <v>0</v>
      </c>
      <c r="D35" s="53">
        <f>SUMIF(Fev!$D$6:$D$75,"E3",(Fev!$G$6:$G$75))</f>
        <v>0</v>
      </c>
      <c r="E35" s="53">
        <f>SUMIF(Mar!$D$6:$D$75,"E3",(Mar!$G$6:$G$75))</f>
        <v>0</v>
      </c>
      <c r="F35" s="53">
        <f>SUMIF(Abr!$D$6:$D$75,"E3",(Abr!G$6:$G$75))</f>
        <v>0</v>
      </c>
      <c r="G35" s="53">
        <f>SUMIF(Mai!$D$6:$D$75,"E3",(Mai!$G$6:$G$75))</f>
        <v>0</v>
      </c>
      <c r="H35" s="53">
        <f>SUMIF(Jun!$D$6:$D$75,"E3",(Jun!$G$6:$G$75))</f>
        <v>0</v>
      </c>
      <c r="I35" s="53">
        <f>SUMIF(Jul!$D$6:$D$75,"E3",(Jul!$G$6:$G$75))</f>
        <v>0</v>
      </c>
      <c r="J35" s="53">
        <f>SUMIF(Ago!$D$6:$D$75,"E3",(Ago!$G$6:$G$75))</f>
        <v>0</v>
      </c>
      <c r="K35" s="53">
        <f>SUMIF(Set!$D$6:$D$75,"E3",(Set!$G$6:$G$75))</f>
        <v>0</v>
      </c>
      <c r="L35" s="53">
        <f>SUMIF(Out!$D$6:$D$75,"E3",(Out!$G$6:$G$75))</f>
        <v>0</v>
      </c>
      <c r="M35" s="53">
        <f>SUMIF(Nov!$D$6:$D$75,"E3",(Nov!$G$6:$G$75))</f>
        <v>0</v>
      </c>
      <c r="N35" s="53">
        <f>SUMIF(Dez!$D$6:$D$75,"E3",(Dez!$G$6:$G$75))</f>
        <v>0</v>
      </c>
      <c r="O35" s="189">
        <f>SUM(C35:N35)</f>
        <v>0</v>
      </c>
      <c r="P35" s="39"/>
    </row>
    <row r="36" spans="1:16" s="34" customFormat="1">
      <c r="A36" s="40"/>
      <c r="B36" s="283" t="str">
        <f>+Codigo!D30</f>
        <v>Transporte escolar</v>
      </c>
      <c r="C36" s="53">
        <f>SUMIF(Jan!$D$6:$D$75,"E4",(Jan!$G$6:$G$75))</f>
        <v>0</v>
      </c>
      <c r="D36" s="53">
        <f>SUMIF(Fev!$D$6:$D$75,"E4",(Fev!$G$6:$G$75))</f>
        <v>0</v>
      </c>
      <c r="E36" s="53">
        <f>SUMIF(Mar!$D$6:$D$75,"E4",(Mar!$G$6:$G$75))</f>
        <v>0</v>
      </c>
      <c r="F36" s="53">
        <f>SUMIF(Abr!$D$6:$D$75,"E4",(Abr!G$6:$G$75))</f>
        <v>0</v>
      </c>
      <c r="G36" s="53">
        <f>SUMIF(Mai!$D$6:$D$75,"E4",(Mai!$G$6:$G$75))</f>
        <v>0</v>
      </c>
      <c r="H36" s="53">
        <f>SUMIF(Jun!$D$6:$D$75,"E4",(Jun!$G$6:$G$75))</f>
        <v>0</v>
      </c>
      <c r="I36" s="53">
        <f>SUMIF(Jul!$D$6:$D$75,"E4",(Jul!$G$6:$G$75))</f>
        <v>0</v>
      </c>
      <c r="J36" s="53">
        <f>SUMIF(Ago!$D$6:$D$75,"E4",(Ago!$G$6:$G$75))</f>
        <v>0</v>
      </c>
      <c r="K36" s="53">
        <f>SUMIF(Set!$D$6:$D$75,"E4",(Set!$G$6:$G$75))</f>
        <v>0</v>
      </c>
      <c r="L36" s="53">
        <f>SUMIF(Out!$D$6:$D$75,"E4",(Out!$G$6:$G$75))</f>
        <v>0</v>
      </c>
      <c r="M36" s="53">
        <f>SUMIF(Nov!$D$6:$D$75,"E4",(Nov!$G$6:$G$75))</f>
        <v>0</v>
      </c>
      <c r="N36" s="53">
        <f>SUMIF(Dez!$D$6:$D$75,"E4",(Dez!$G$6:$G$75))</f>
        <v>0</v>
      </c>
      <c r="O36" s="189">
        <f>SUM(C36:N36)</f>
        <v>0</v>
      </c>
      <c r="P36" s="39"/>
    </row>
    <row r="37" spans="1:16" s="34" customFormat="1" ht="15" customHeight="1">
      <c r="A37" s="39"/>
      <c r="B37" s="126" t="str">
        <f>+Codigo!C31</f>
        <v>Animal de Estimação</v>
      </c>
      <c r="C37" s="125">
        <f>SUM(C38:C41)</f>
        <v>0</v>
      </c>
      <c r="D37" s="125">
        <f t="shared" ref="D37:N37" si="6">SUM(D38:D41)</f>
        <v>0</v>
      </c>
      <c r="E37" s="125">
        <f t="shared" si="6"/>
        <v>0</v>
      </c>
      <c r="F37" s="125">
        <f t="shared" si="6"/>
        <v>0</v>
      </c>
      <c r="G37" s="125">
        <f t="shared" si="6"/>
        <v>0</v>
      </c>
      <c r="H37" s="125">
        <f t="shared" si="6"/>
        <v>0</v>
      </c>
      <c r="I37" s="125">
        <f t="shared" si="6"/>
        <v>0</v>
      </c>
      <c r="J37" s="125">
        <f t="shared" si="6"/>
        <v>0</v>
      </c>
      <c r="K37" s="125">
        <f t="shared" si="6"/>
        <v>0</v>
      </c>
      <c r="L37" s="125">
        <f t="shared" si="6"/>
        <v>0</v>
      </c>
      <c r="M37" s="125">
        <f t="shared" si="6"/>
        <v>0</v>
      </c>
      <c r="N37" s="125">
        <f t="shared" si="6"/>
        <v>0</v>
      </c>
      <c r="O37" s="124">
        <f>SUM(O38:O41)</f>
        <v>0</v>
      </c>
      <c r="P37" s="39"/>
    </row>
    <row r="38" spans="1:16" s="34" customFormat="1">
      <c r="A38" s="40"/>
      <c r="B38" s="99" t="str">
        <f>+Codigo!D31</f>
        <v xml:space="preserve">Ração </v>
      </c>
      <c r="C38" s="53">
        <f>SUMIF(Jan!$D$6:$D$75,"c1",(Jan!$G$6:$G$75))</f>
        <v>0</v>
      </c>
      <c r="D38" s="53">
        <f>SUMIF(Fev!$D$6:$D$75,"c1",(Fev!$G$6:$G$75))</f>
        <v>0</v>
      </c>
      <c r="E38" s="53">
        <f>SUMIF(Mar!$D$6:$D$75,"C1",(Mar!$G$6:$G$75))</f>
        <v>0</v>
      </c>
      <c r="F38" s="53">
        <f>SUMIF(Abr!$D$6:$D$75,"C1",(Abr!G$6:$G$75))</f>
        <v>0</v>
      </c>
      <c r="G38" s="53">
        <f>SUMIF(Mai!$D$6:$D$75,"C1",(Mai!$G$6:$G$75))</f>
        <v>0</v>
      </c>
      <c r="H38" s="53">
        <f>SUMIF(Jun!$D$6:$D$75,"C1",(Jun!$G$6:$G$75))</f>
        <v>0</v>
      </c>
      <c r="I38" s="53">
        <f>SUMIF(Jul!$D$6:$D$75,"C1",(Jul!$G$6:$G$75))</f>
        <v>0</v>
      </c>
      <c r="J38" s="53">
        <f>SUMIF(Ago!$D$6:$D$75,"C1",(Ago!$G$6:$G$75))</f>
        <v>0</v>
      </c>
      <c r="K38" s="53">
        <f>SUMIF(Set!$D$6:$D$75,"C1",(Set!$G$6:$G$75))</f>
        <v>0</v>
      </c>
      <c r="L38" s="53">
        <f>SUMIF(Out!$D$6:$D$75,"C1",(Out!$G$6:$G$75))</f>
        <v>0</v>
      </c>
      <c r="M38" s="53">
        <f>SUMIF(Nov!$D$6:$D$75,"C1",(Nov!$G$6:$G$75))</f>
        <v>0</v>
      </c>
      <c r="N38" s="53">
        <f>SUMIF(Dez!$D$6:$D$75,"C1",(Dez!$G$6:$G$75))</f>
        <v>0</v>
      </c>
      <c r="O38" s="189">
        <f>SUM(C38:N38)</f>
        <v>0</v>
      </c>
      <c r="P38" s="39"/>
    </row>
    <row r="39" spans="1:16" s="34" customFormat="1">
      <c r="A39" s="40"/>
      <c r="B39" s="99" t="str">
        <f>+Codigo!D32</f>
        <v>Banho / Tosa</v>
      </c>
      <c r="C39" s="53">
        <f>SUMIF(Jan!$D$6:$D$75,"c2",(Jan!$G$6:$G$75))</f>
        <v>0</v>
      </c>
      <c r="D39" s="53">
        <f>SUMIF(Fev!$D$6:$D$75,"c2",(Fev!$G$6:$G$75))</f>
        <v>0</v>
      </c>
      <c r="E39" s="53">
        <f>SUMIF(Mar!$D$6:$D$75,"C2",(Mar!$G$6:$G$75))</f>
        <v>0</v>
      </c>
      <c r="F39" s="53">
        <f>SUMIF(Abr!$D$6:$D$75,"C2",(Abr!G$6:$G$75))</f>
        <v>0</v>
      </c>
      <c r="G39" s="53">
        <f>SUMIF(Mai!$D$6:$D$75,"C2",(Mai!$G$6:$G$75))</f>
        <v>0</v>
      </c>
      <c r="H39" s="53">
        <f>SUMIF(Jun!$D$6:$D$75,"C2",(Jun!$G$6:$G$75))</f>
        <v>0</v>
      </c>
      <c r="I39" s="53">
        <f>SUMIF(Jul!$D$6:$D$75,"C2",(Jul!$G$6:$G$75))</f>
        <v>0</v>
      </c>
      <c r="J39" s="53">
        <f>SUMIF(Ago!$D$6:$D$75,"C2",(Ago!$G$6:$G$75))</f>
        <v>0</v>
      </c>
      <c r="K39" s="53">
        <f>SUMIF(Set!$D$6:$D$75,"C2",(Set!$G$6:$G$75))</f>
        <v>0</v>
      </c>
      <c r="L39" s="53">
        <f>SUMIF(Out!$D$6:$D$75,"C2",(Out!$G$6:$G$75))</f>
        <v>0</v>
      </c>
      <c r="M39" s="53">
        <f>SUMIF(Nov!$D$6:$D$75,"C2",(Nov!$G$6:$G$75))</f>
        <v>0</v>
      </c>
      <c r="N39" s="53">
        <f>SUMIF(Dez!$D$6:$D$75,"C2",(Dez!$G$6:$G$75))</f>
        <v>0</v>
      </c>
      <c r="O39" s="189">
        <f>SUM(C39:N39)</f>
        <v>0</v>
      </c>
      <c r="P39" s="39"/>
    </row>
    <row r="40" spans="1:16" s="34" customFormat="1">
      <c r="A40" s="40"/>
      <c r="B40" s="99" t="str">
        <f>+Codigo!D33</f>
        <v>Veterinário / medicamento</v>
      </c>
      <c r="C40" s="53">
        <f>SUMIF(Jan!$D$6:$D$75,"c3",(Jan!$G$6:$G$75))</f>
        <v>0</v>
      </c>
      <c r="D40" s="53">
        <f>SUMIF(Fev!$D$6:$D$75,"c3",(Fev!$G$6:$G$75))</f>
        <v>0</v>
      </c>
      <c r="E40" s="53">
        <f>SUMIF(Mar!$D$6:$D$75,"C3",(Mar!$G$6:$G$75))</f>
        <v>0</v>
      </c>
      <c r="F40" s="53">
        <f>SUMIF(Abr!$D$6:$D$75,"C3",(Abr!G$6:$G$75))</f>
        <v>0</v>
      </c>
      <c r="G40" s="53">
        <f>SUMIF(Mai!$D$6:$D$75,"C3",(Mai!$G$6:$G$75))</f>
        <v>0</v>
      </c>
      <c r="H40" s="53">
        <f>SUMIF(Jun!$D$6:$D$75,"C3",(Jun!$G$6:$G$75))</f>
        <v>0</v>
      </c>
      <c r="I40" s="53">
        <f>SUMIF(Jul!$D$6:$D$75,"C3",(Jul!$G$6:$G$75))</f>
        <v>0</v>
      </c>
      <c r="J40" s="53">
        <f>SUMIF(Ago!$D$6:$D$75,"C3",(Ago!$G$6:$G$75))</f>
        <v>0</v>
      </c>
      <c r="K40" s="53">
        <f>SUMIF(Set!$D$6:$D$75,"C3",(Set!$G$6:$G$75))</f>
        <v>0</v>
      </c>
      <c r="L40" s="53">
        <f>SUMIF(Out!$D$6:$D$75,"C3",(Out!$G$6:$G$75))</f>
        <v>0</v>
      </c>
      <c r="M40" s="53">
        <f>SUMIF(Nov!$D$6:$D$75,"C3",(Nov!$G$6:$G$75))</f>
        <v>0</v>
      </c>
      <c r="N40" s="53">
        <f>SUMIF(Dez!$D$6:$D$75,"C3",(Dez!$G$6:$G$75))</f>
        <v>0</v>
      </c>
      <c r="O40" s="189">
        <f>SUM(C40:N40)</f>
        <v>0</v>
      </c>
      <c r="P40" s="39"/>
    </row>
    <row r="41" spans="1:16" s="34" customFormat="1">
      <c r="A41" s="40"/>
      <c r="B41" s="99" t="str">
        <f>+Codigo!D34</f>
        <v>Outros (acessórios, brinquedos, hotel, dog walker)</v>
      </c>
      <c r="C41" s="53">
        <f>SUMIF(Jan!$D$6:$D$75,"c4",(Jan!$G$6:$G$75))</f>
        <v>0</v>
      </c>
      <c r="D41" s="53">
        <f>SUMIF(Fev!$D$6:$D$75,"c4",(Fev!$G$6:$G$75))</f>
        <v>0</v>
      </c>
      <c r="E41" s="53">
        <f>SUMIF(Mar!$D$6:$D$75,"C4",(Mar!$G$6:$G$75))</f>
        <v>0</v>
      </c>
      <c r="F41" s="53">
        <f>SUMIF(Abr!$D$6:$D$75,"C4",(Abr!G$6:$G$75))</f>
        <v>0</v>
      </c>
      <c r="G41" s="53">
        <f>SUMIF(Mai!$D$6:$D$75,"C4",(Mai!$G$6:$G$75))</f>
        <v>0</v>
      </c>
      <c r="H41" s="53">
        <f>SUMIF(Jun!$D$6:$D$75,"C4",(Jun!$G$6:$G$75))</f>
        <v>0</v>
      </c>
      <c r="I41" s="53">
        <f>SUMIF(Jul!$D$6:$D$75,"C4",(Jul!$G$6:$G$75))</f>
        <v>0</v>
      </c>
      <c r="J41" s="53">
        <f>SUMIF(Ago!$D$6:$D$75,"C4",(Ago!$G$6:$G$75))</f>
        <v>0</v>
      </c>
      <c r="K41" s="53">
        <f>SUMIF(Set!$D$6:$D$75,"C4",(Set!$G$6:$G$75))</f>
        <v>0</v>
      </c>
      <c r="L41" s="53">
        <f>SUMIF(Out!$D$6:$D$75,"C4",(Out!$G$6:$G$75))</f>
        <v>0</v>
      </c>
      <c r="M41" s="53">
        <f>SUMIF(Nov!$D$6:$D$75,"C4",(Nov!$G$6:$G$75))</f>
        <v>0</v>
      </c>
      <c r="N41" s="53">
        <f>SUMIF(Dez!$D$6:$D$75,"C4",(Dez!$G$6:$G$75))</f>
        <v>0</v>
      </c>
      <c r="O41" s="189">
        <f>SUM(C41:N41)</f>
        <v>0</v>
      </c>
      <c r="P41" s="39"/>
    </row>
    <row r="42" spans="1:16" s="34" customFormat="1" ht="15" customHeight="1">
      <c r="A42" s="39"/>
      <c r="B42" s="126" t="str">
        <f>+Codigo!C35</f>
        <v>Saúde</v>
      </c>
      <c r="C42" s="125">
        <f>SUM(C43:C48)</f>
        <v>0</v>
      </c>
      <c r="D42" s="125">
        <f t="shared" ref="D42:N42" si="7">SUM(D43:D48)</f>
        <v>0</v>
      </c>
      <c r="E42" s="125">
        <f t="shared" si="7"/>
        <v>0</v>
      </c>
      <c r="F42" s="125">
        <f t="shared" si="7"/>
        <v>0</v>
      </c>
      <c r="G42" s="125">
        <f t="shared" si="7"/>
        <v>0</v>
      </c>
      <c r="H42" s="125">
        <f t="shared" si="7"/>
        <v>0</v>
      </c>
      <c r="I42" s="125">
        <f t="shared" si="7"/>
        <v>0</v>
      </c>
      <c r="J42" s="125">
        <f t="shared" si="7"/>
        <v>0</v>
      </c>
      <c r="K42" s="125">
        <f t="shared" si="7"/>
        <v>0</v>
      </c>
      <c r="L42" s="125">
        <f t="shared" si="7"/>
        <v>0</v>
      </c>
      <c r="M42" s="125">
        <f t="shared" si="7"/>
        <v>0</v>
      </c>
      <c r="N42" s="125">
        <f t="shared" si="7"/>
        <v>0</v>
      </c>
      <c r="O42" s="124">
        <f>SUM(O43:O48)</f>
        <v>0</v>
      </c>
      <c r="P42" s="39"/>
    </row>
    <row r="43" spans="1:16" s="34" customFormat="1">
      <c r="A43" s="40"/>
      <c r="B43" s="99" t="str">
        <f>+Codigo!D35</f>
        <v>Plano de saúde</v>
      </c>
      <c r="C43" s="53">
        <f>SUMIF(Jan!$D$6:$D$75,"s1",(Jan!$G$6:$G$75))</f>
        <v>0</v>
      </c>
      <c r="D43" s="53">
        <f>SUMIF(Fev!$D$6:$D$75,"s1",(Fev!$G$6:$G$75))</f>
        <v>0</v>
      </c>
      <c r="E43" s="53">
        <f>SUMIF(Mar!$D$6:$D$75,"S1",(Mar!$G$6:$G$75))</f>
        <v>0</v>
      </c>
      <c r="F43" s="53">
        <f>SUMIF(Abr!$D$6:$D$75,"S1",(Abr!G$6:$G$75))</f>
        <v>0</v>
      </c>
      <c r="G43" s="53">
        <f>SUMIF(Mai!$D$6:$D$75,"S1",(Mai!$G$6:$G$75))</f>
        <v>0</v>
      </c>
      <c r="H43" s="53">
        <f>SUMIF(Jun!$D$6:$D$75,"S1",(Jun!$G$6:$G$75))</f>
        <v>0</v>
      </c>
      <c r="I43" s="53">
        <f>SUMIF(Jul!$D$6:$D$75,"S1",(Jul!$G$6:$G$75))</f>
        <v>0</v>
      </c>
      <c r="J43" s="53">
        <f>SUMIF(Ago!$D$6:$D$75,"S1",(Ago!$G$6:$G$75))</f>
        <v>0</v>
      </c>
      <c r="K43" s="53">
        <f>SUMIF(Set!$D$6:$D$75,"S1",(Set!$G$6:$G$75))</f>
        <v>0</v>
      </c>
      <c r="L43" s="53">
        <f>SUMIF(Out!$D$6:$D$75,"S1",(Out!$G$6:$G$75))</f>
        <v>0</v>
      </c>
      <c r="M43" s="53">
        <f>SUMIF(Nov!$D$6:$D$75,"S1",(Nov!$G$6:$G$75))</f>
        <v>0</v>
      </c>
      <c r="N43" s="53">
        <f>SUMIF(Dez!$D$6:$D$75,"S1",(Dez!$G$6:$G$75))</f>
        <v>0</v>
      </c>
      <c r="O43" s="189">
        <f t="shared" ref="O43:O48" si="8">SUM(C43:N43)</f>
        <v>0</v>
      </c>
      <c r="P43" s="39"/>
    </row>
    <row r="44" spans="1:16" s="34" customFormat="1">
      <c r="A44" s="40"/>
      <c r="B44" s="99" t="str">
        <f>+Codigo!D36</f>
        <v>Medicamentos</v>
      </c>
      <c r="C44" s="53">
        <f>SUMIF(Jan!$D$6:$D$75,"s2",(Jan!$G$6:$G$75))</f>
        <v>0</v>
      </c>
      <c r="D44" s="53">
        <f>SUMIF(Fev!$D$6:$D$75,"s2",(Fev!$G$6:$G$75))</f>
        <v>0</v>
      </c>
      <c r="E44" s="53">
        <f>SUMIF(Mar!$D$6:$D$75,"S2",(Mar!$G$6:$G$75))</f>
        <v>0</v>
      </c>
      <c r="F44" s="53">
        <f>SUMIF(Abr!$D$6:$D$75,"S2",(Abr!G$6:$G$75))</f>
        <v>0</v>
      </c>
      <c r="G44" s="53">
        <f>SUMIF(Mai!$D$6:$D$75,"S2",(Mai!$G$6:$G$75))</f>
        <v>0</v>
      </c>
      <c r="H44" s="53">
        <f>SUMIF(Jun!$D$6:$D$75,"S2",(Jun!$G$6:$G$75))</f>
        <v>0</v>
      </c>
      <c r="I44" s="53">
        <f>SUMIF(Jul!$D$6:$D$75,"S2",(Jul!$G$6:$G$75))</f>
        <v>0</v>
      </c>
      <c r="J44" s="53">
        <f>SUMIF(Ago!$D$6:$D$75,"S2",(Ago!$G$6:$G$75))</f>
        <v>0</v>
      </c>
      <c r="K44" s="53">
        <f>SUMIF(Set!$D$6:$D$75,"S2",(Set!$G$6:$G$75))</f>
        <v>0</v>
      </c>
      <c r="L44" s="53">
        <f>SUMIF(Out!$D$6:$D$75,"S2",(Out!$G$6:$G$75))</f>
        <v>0</v>
      </c>
      <c r="M44" s="53">
        <f>SUMIF(Nov!$D$6:$D$75,"S2",(Nov!$G$6:$G$75))</f>
        <v>0</v>
      </c>
      <c r="N44" s="53">
        <f>SUMIF(Dez!$D$6:$D$75,"S2",(Dez!$G$6:$G$75))</f>
        <v>0</v>
      </c>
      <c r="O44" s="189">
        <f t="shared" si="8"/>
        <v>0</v>
      </c>
      <c r="P44" s="39"/>
    </row>
    <row r="45" spans="1:16" s="34" customFormat="1">
      <c r="A45" s="40"/>
      <c r="B45" s="99" t="str">
        <f>+Codigo!D37</f>
        <v>Dentista</v>
      </c>
      <c r="C45" s="53">
        <f>SUMIF(Jan!$D$6:$D$75,"s3",(Jan!$G$6:$G$75))</f>
        <v>0</v>
      </c>
      <c r="D45" s="53">
        <f>SUMIF(Fev!$D$6:$D$75,"s3",(Fev!$G$6:$G$75))</f>
        <v>0</v>
      </c>
      <c r="E45" s="53">
        <f>SUMIF(Mar!$D$6:$D$75,"S3",(Mar!$G$6:$G$75))</f>
        <v>0</v>
      </c>
      <c r="F45" s="53">
        <f>SUMIF(Abr!$D$6:$D$75,"S3",(Abr!G$6:$G$75))</f>
        <v>0</v>
      </c>
      <c r="G45" s="53">
        <f>SUMIF(Mai!$D$6:$D$75,"S3",(Mai!$G$6:$G$75))</f>
        <v>0</v>
      </c>
      <c r="H45" s="53">
        <f>SUMIF(Jun!$D$6:$D$75,"S3",(Jun!$G$6:$G$75))</f>
        <v>0</v>
      </c>
      <c r="I45" s="53">
        <f>SUMIF(Jul!$D$6:$D$75,"S3",(Jul!$G$6:$G$75))</f>
        <v>0</v>
      </c>
      <c r="J45" s="53">
        <f>SUMIF(Ago!$D$6:$D$75,"S3",(Ago!$G$6:$G$75))</f>
        <v>0</v>
      </c>
      <c r="K45" s="53">
        <f>SUMIF(Set!$D$6:$D$75,"S3",(Set!$G$6:$G$75))</f>
        <v>0</v>
      </c>
      <c r="L45" s="53">
        <f>SUMIF(Out!$D$6:$D$75,"S3",(Out!$G$6:$G$75))</f>
        <v>0</v>
      </c>
      <c r="M45" s="53">
        <f>SUMIF(Nov!$D$6:$D$75,"S3",(Nov!$G$6:$G$75))</f>
        <v>0</v>
      </c>
      <c r="N45" s="53">
        <f>SUMIF(Dez!$D$6:$D$75,"S3",(Dez!$G$6:$G$75))</f>
        <v>0</v>
      </c>
      <c r="O45" s="189">
        <f t="shared" si="8"/>
        <v>0</v>
      </c>
      <c r="P45" s="39"/>
    </row>
    <row r="46" spans="1:16" s="34" customFormat="1">
      <c r="A46" s="40"/>
      <c r="B46" s="99" t="str">
        <f>+Codigo!D38</f>
        <v>Terapia / Psicólogo  / Acupuntura</v>
      </c>
      <c r="C46" s="53">
        <f>SUMIF(Jan!$D$6:$D$75,"s4",(Jan!$G$6:$G$75))</f>
        <v>0</v>
      </c>
      <c r="D46" s="53">
        <f>SUMIF(Fev!$D$6:$D$75,"s4",(Fev!$G$6:$G$75))</f>
        <v>0</v>
      </c>
      <c r="E46" s="53">
        <f>SUMIF(Mar!$D$6:$D$75,"S4",(Mar!$G$6:$G$75))</f>
        <v>0</v>
      </c>
      <c r="F46" s="53">
        <f>SUMIF(Abr!$D$6:$D$75,"S4",(Abr!G$6:$G$75))</f>
        <v>0</v>
      </c>
      <c r="G46" s="53">
        <f>SUMIF(Mai!$D$6:$D$75,"S4",(Mai!$G$6:$G$75))</f>
        <v>0</v>
      </c>
      <c r="H46" s="53">
        <f>SUMIF(Jun!$D$6:$D$75,"S4",(Jun!$G$6:$G$75))</f>
        <v>0</v>
      </c>
      <c r="I46" s="53">
        <f>SUMIF(Jul!$D$6:$D$75,"S4",(Jul!$G$6:$G$75))</f>
        <v>0</v>
      </c>
      <c r="J46" s="53">
        <f>SUMIF(Ago!$D$6:$D$75,"S4",(Ago!$G$6:$G$75))</f>
        <v>0</v>
      </c>
      <c r="K46" s="53">
        <f>SUMIF(Set!$D$6:$D$75,"S4",(Set!$G$6:$G$75))</f>
        <v>0</v>
      </c>
      <c r="L46" s="53">
        <f>SUMIF(Out!$D$6:$D$75,"S4",(Out!$G$6:$G$75))</f>
        <v>0</v>
      </c>
      <c r="M46" s="53">
        <f>SUMIF(Nov!$D$6:$D$75,"S4",(Nov!$G$6:$G$75))</f>
        <v>0</v>
      </c>
      <c r="N46" s="53">
        <f>SUMIF(Dez!$D$6:$D$75,"S4",(Dez!$G$6:$G$75))</f>
        <v>0</v>
      </c>
      <c r="O46" s="189">
        <f t="shared" si="8"/>
        <v>0</v>
      </c>
      <c r="P46" s="39"/>
    </row>
    <row r="47" spans="1:16" s="34" customFormat="1">
      <c r="A47" s="40"/>
      <c r="B47" s="99" t="str">
        <f>+Codigo!D39</f>
        <v>Médicos/Exames fora do plano de saúde</v>
      </c>
      <c r="C47" s="53">
        <f>SUMIF(Jan!$D$6:$D$75,"s5",(Jan!$G$6:$G$75))</f>
        <v>0</v>
      </c>
      <c r="D47" s="53">
        <f>SUMIF(Fev!$D$6:$D$75,"s5",(Fev!$G$6:$G$75))</f>
        <v>0</v>
      </c>
      <c r="E47" s="53">
        <f>SUMIF(Mar!$D$6:$D$75,"S5",(Mar!$G$6:$G$75))</f>
        <v>0</v>
      </c>
      <c r="F47" s="53">
        <f>SUMIF(Abr!$D$6:$D$75,"S5",(Abr!G$6:$G$75))</f>
        <v>0</v>
      </c>
      <c r="G47" s="53">
        <f>SUMIF(Mai!$D$6:$D$75,"S5",(Mai!$G$6:$G$75))</f>
        <v>0</v>
      </c>
      <c r="H47" s="53">
        <f>SUMIF(Jun!$D$6:$D$75,"S5",(Jun!$G$6:$G$75))</f>
        <v>0</v>
      </c>
      <c r="I47" s="53">
        <f>SUMIF(Jul!$D$6:$D$75,"S5",(Jul!$G$6:$G$75))</f>
        <v>0</v>
      </c>
      <c r="J47" s="53">
        <f>SUMIF(Ago!$D$6:$D$75,"S5",(Ago!$G$6:$G$75))</f>
        <v>0</v>
      </c>
      <c r="K47" s="53">
        <f>SUMIF(Set!$D$6:$D$75,"S5",(Set!$G$6:$G$75))</f>
        <v>0</v>
      </c>
      <c r="L47" s="53">
        <f>SUMIF(Out!$D$6:$D$75,"S5",(Out!$G$6:$G$75))</f>
        <v>0</v>
      </c>
      <c r="M47" s="53">
        <f>SUMIF(Nov!$D$6:$D$75,"S5",(Nov!$G$6:$G$75))</f>
        <v>0</v>
      </c>
      <c r="N47" s="53">
        <f>SUMIF(Dez!$D$6:$D$75,"S5",(Dez!$G$6:$G$75))</f>
        <v>0</v>
      </c>
      <c r="O47" s="189">
        <f t="shared" si="8"/>
        <v>0</v>
      </c>
      <c r="P47" s="39"/>
    </row>
    <row r="48" spans="1:16" s="34" customFormat="1">
      <c r="A48" s="40"/>
      <c r="B48" s="99" t="str">
        <f>+Codigo!D40</f>
        <v>Academia / Tratamento Estético</v>
      </c>
      <c r="C48" s="53">
        <f>SUMIF(Jan!$D$6:$D$75,"s6",(Jan!$G$6:$G$75))</f>
        <v>0</v>
      </c>
      <c r="D48" s="53">
        <f>SUMIF(Fev!$D$6:$D$75,"s6",(Fev!$G$6:$G$75))</f>
        <v>0</v>
      </c>
      <c r="E48" s="53">
        <f>SUMIF(Mar!$D$6:$D$75,"S6",(Mar!$G$6:$G$75))</f>
        <v>0</v>
      </c>
      <c r="F48" s="53">
        <f>SUMIF(Abr!$D$6:$D$75,"S6",(Abr!G$6:$G$75))</f>
        <v>0</v>
      </c>
      <c r="G48" s="53">
        <f>SUMIF(Mai!$D$6:$D$75,"S6",(Mai!$G$6:$G$75))</f>
        <v>0</v>
      </c>
      <c r="H48" s="53">
        <f>SUMIF(Jun!$D$6:$D$75,"S6",(Jun!$G$6:$G$75))</f>
        <v>0</v>
      </c>
      <c r="I48" s="53">
        <f>SUMIF(Jul!$D$6:$D$75,"S6",(Jul!$G$6:$G$75))</f>
        <v>0</v>
      </c>
      <c r="J48" s="53">
        <f>SUMIF(Ago!$D$6:$D$75,"S6",(Ago!$G$6:$G$75))</f>
        <v>0</v>
      </c>
      <c r="K48" s="53">
        <f>SUMIF(Set!$D$6:$D$75,"S6",(Set!$G$6:$G$75))</f>
        <v>0</v>
      </c>
      <c r="L48" s="53">
        <f>SUMIF(Out!$D$6:$D$75,"S6",(Out!$G$6:$G$75))</f>
        <v>0</v>
      </c>
      <c r="M48" s="53">
        <f>SUMIF(Nov!$D$6:$D$75,"S6",(Nov!$G$6:$G$75))</f>
        <v>0</v>
      </c>
      <c r="N48" s="53">
        <f>SUMIF(Dez!$D$6:$D$75,"S6",(Dez!$G$6:$G$75))</f>
        <v>0</v>
      </c>
      <c r="O48" s="189">
        <f t="shared" si="8"/>
        <v>0</v>
      </c>
      <c r="P48" s="39"/>
    </row>
    <row r="49" spans="1:16" s="34" customFormat="1" ht="15" customHeight="1">
      <c r="A49" s="39"/>
      <c r="B49" s="126" t="str">
        <f>+Codigo!C41</f>
        <v>Transporte</v>
      </c>
      <c r="C49" s="125">
        <f>SUM(C50:C58)</f>
        <v>0</v>
      </c>
      <c r="D49" s="125">
        <f t="shared" ref="D49:N49" si="9">SUM(D50:D58)</f>
        <v>0</v>
      </c>
      <c r="E49" s="125">
        <f t="shared" si="9"/>
        <v>0</v>
      </c>
      <c r="F49" s="125">
        <f t="shared" si="9"/>
        <v>0</v>
      </c>
      <c r="G49" s="125">
        <f t="shared" si="9"/>
        <v>0</v>
      </c>
      <c r="H49" s="125">
        <f t="shared" si="9"/>
        <v>0</v>
      </c>
      <c r="I49" s="125">
        <f t="shared" si="9"/>
        <v>0</v>
      </c>
      <c r="J49" s="125">
        <f t="shared" si="9"/>
        <v>0</v>
      </c>
      <c r="K49" s="125">
        <f t="shared" si="9"/>
        <v>0</v>
      </c>
      <c r="L49" s="125">
        <f t="shared" si="9"/>
        <v>0</v>
      </c>
      <c r="M49" s="125">
        <f t="shared" si="9"/>
        <v>0</v>
      </c>
      <c r="N49" s="125">
        <f t="shared" si="9"/>
        <v>0</v>
      </c>
      <c r="O49" s="124">
        <f>SUM(O50:O58)</f>
        <v>0</v>
      </c>
      <c r="P49" s="39"/>
    </row>
    <row r="50" spans="1:16" s="34" customFormat="1">
      <c r="A50" s="40"/>
      <c r="B50" s="99" t="str">
        <f>+Codigo!D41</f>
        <v>Ônibus / Metrô</v>
      </c>
      <c r="C50" s="53">
        <f>SUMIF(Jan!$D$6:$D$75,"t1",(Jan!$G$6:$G$75))</f>
        <v>0</v>
      </c>
      <c r="D50" s="53">
        <f>SUMIF(Fev!$D$6:$D$75,"t1",(Fev!$G$6:$G$75))</f>
        <v>0</v>
      </c>
      <c r="E50" s="53">
        <f>SUMIF(Mar!$D$6:$D$75,"t1",(Mar!$G$6:$G$75))</f>
        <v>0</v>
      </c>
      <c r="F50" s="53">
        <f>SUMIF(Abr!$D$6:$D$75,"t1",(Abr!$G$6:$G$75))</f>
        <v>0</v>
      </c>
      <c r="G50" s="53">
        <f>SUMIF(Mai!$D$6:$D$75,"t1",(Mai!$G$6:$G$75))</f>
        <v>0</v>
      </c>
      <c r="H50" s="53">
        <f>SUMIF(Jun!$D$6:$D$75,"t1",(Jun!$G$6:$G$75))</f>
        <v>0</v>
      </c>
      <c r="I50" s="53">
        <f>SUMIF(Jul!$D$6:$D$75,"t1",(Jul!$G$6:$G$75))</f>
        <v>0</v>
      </c>
      <c r="J50" s="53">
        <f>SUMIF(Ago!$D$6:$D$75,"t1",(Ago!$G$6:$G$75))</f>
        <v>0</v>
      </c>
      <c r="K50" s="53">
        <f>SUMIF(Set!$D$6:$D$75,"t1",(Set!$G$6:$G$75))</f>
        <v>0</v>
      </c>
      <c r="L50" s="53">
        <f>SUMIF(Out!$D$6:$D$75,"t1",(Out!$G$6:$G$75))</f>
        <v>0</v>
      </c>
      <c r="M50" s="53">
        <f>SUMIF(Nov!$D$6:$D$75,"t1",(Nov!$G$6:$G$75))</f>
        <v>0</v>
      </c>
      <c r="N50" s="53">
        <f>SUMIF(Dez!$D$6:$D$75,"t1",(Dez!$G$6:$G$75))</f>
        <v>0</v>
      </c>
      <c r="O50" s="189">
        <f t="shared" ref="O50:O58" si="10">SUM(C50:N50)</f>
        <v>0</v>
      </c>
      <c r="P50" s="39"/>
    </row>
    <row r="51" spans="1:16" s="34" customFormat="1">
      <c r="A51" s="40"/>
      <c r="B51" s="99" t="str">
        <f>+Codigo!D42</f>
        <v>Taxi</v>
      </c>
      <c r="C51" s="53">
        <f>SUMIF(Jan!$D$6:$D$75,"t2",(Jan!$G$6:$G$75))</f>
        <v>0</v>
      </c>
      <c r="D51" s="53">
        <f>SUMIF(Fev!$D$6:$D$75,"t2",(Fev!$G$6:$G$75))</f>
        <v>0</v>
      </c>
      <c r="E51" s="53">
        <f>SUMIF(Mar!$D$6:$D$75,"T2",(Mar!$G$6:$G$75))</f>
        <v>0</v>
      </c>
      <c r="F51" s="53">
        <f>SUMIF(Abr!$D$6:$D$75,"T2",(Abr!G$6:$G$75))</f>
        <v>0</v>
      </c>
      <c r="G51" s="53">
        <f>SUMIF(Mai!$D$6:$D$75,"t2",(Mai!$G$6:$G$75))</f>
        <v>0</v>
      </c>
      <c r="H51" s="53">
        <f>SUMIF(Jun!$D$6:$D$75,"T2",(Jun!$G$6:$G$75))</f>
        <v>0</v>
      </c>
      <c r="I51" s="53">
        <f>SUMIF(Jul!$D$6:$D$75,"T2",(Jul!$G$6:$G$75))</f>
        <v>0</v>
      </c>
      <c r="J51" s="53">
        <f>SUMIF(Ago!$D$6:$D$75,"T2",(Ago!$G$6:$G$75))</f>
        <v>0</v>
      </c>
      <c r="K51" s="53">
        <f>SUMIF(Set!$D$6:$D$75,"T2",(Set!$G$6:$G$75))</f>
        <v>0</v>
      </c>
      <c r="L51" s="53">
        <f>SUMIF(Out!$D$6:$D$75,"T2",(Out!$G$6:$G$75))</f>
        <v>0</v>
      </c>
      <c r="M51" s="53">
        <f>SUMIF(Nov!$D$6:$D$75,"T2",(Nov!$G$6:$G$75))</f>
        <v>0</v>
      </c>
      <c r="N51" s="53">
        <f>SUMIF(Dez!$D$6:$D$75,"T2",(Dez!$G$6:$G$75))</f>
        <v>0</v>
      </c>
      <c r="O51" s="189">
        <f>SUM(C51:N51)</f>
        <v>0</v>
      </c>
      <c r="P51" s="39"/>
    </row>
    <row r="52" spans="1:16" s="34" customFormat="1">
      <c r="A52" s="40"/>
      <c r="B52" s="99" t="str">
        <f>+Codigo!D43</f>
        <v>Combustível</v>
      </c>
      <c r="C52" s="53">
        <f>SUMIF(Jan!$D$6:$D$75,"t3",(Jan!$G$6:$G$75))</f>
        <v>0</v>
      </c>
      <c r="D52" s="53">
        <f>SUMIF(Fev!$D$6:$D$75,"t3",(Fev!$G$6:$G$75))</f>
        <v>0</v>
      </c>
      <c r="E52" s="53">
        <f>SUMIF(Mar!$D$6:$D$75,"T3",(Mar!$G$6:$G$75))</f>
        <v>0</v>
      </c>
      <c r="F52" s="53">
        <f>SUMIF(Abr!$D$6:$D$75,"T3",(Abr!G$6:$G$75))</f>
        <v>0</v>
      </c>
      <c r="G52" s="53">
        <f>SUMIF(Mai!$D$6:$D$75,"t3",(Mai!$G$6:$G$75))</f>
        <v>0</v>
      </c>
      <c r="H52" s="53">
        <f>SUMIF(Jun!$D$6:$D$75,"T3",(Jun!$G$6:$G$75))</f>
        <v>0</v>
      </c>
      <c r="I52" s="53">
        <f>SUMIF(Jul!$D$6:$D$75,"T3",(Jul!$G$6:$G$75))</f>
        <v>0</v>
      </c>
      <c r="J52" s="53">
        <f>SUMIF(Ago!$D$6:$D$75,"T3",(Ago!$G$6:$G$75))</f>
        <v>0</v>
      </c>
      <c r="K52" s="53">
        <f>SUMIF(Set!$D$6:$D$75,"T3",(Set!$G$6:$G$75))</f>
        <v>0</v>
      </c>
      <c r="L52" s="53">
        <f>SUMIF(Out!$D$6:$D$75,"T3",(Out!$G$6:$G$75))</f>
        <v>0</v>
      </c>
      <c r="M52" s="53">
        <f>SUMIF(Nov!$D$6:$D$75,"T3",(Nov!$G$6:$G$75))</f>
        <v>0</v>
      </c>
      <c r="N52" s="53">
        <f>SUMIF(Dez!$D$6:$D$75,"T3",(Dez!$G$6:$G$75))</f>
        <v>0</v>
      </c>
      <c r="O52" s="189">
        <f t="shared" si="10"/>
        <v>0</v>
      </c>
      <c r="P52" s="39"/>
    </row>
    <row r="53" spans="1:16" s="34" customFormat="1">
      <c r="A53" s="40"/>
      <c r="B53" s="99" t="str">
        <f>+Codigo!D44</f>
        <v>Estacionamento</v>
      </c>
      <c r="C53" s="53">
        <f>SUMIF(Jan!$D$6:$D$75,"t4",(Jan!$G$6:$G$75))</f>
        <v>0</v>
      </c>
      <c r="D53" s="53">
        <f>SUMIF(Fev!$D$6:$D$75,"t4",(Fev!$G$6:$G$75))</f>
        <v>0</v>
      </c>
      <c r="E53" s="53">
        <f>SUMIF(Mar!$D$6:$D$75,"T4",(Mar!$G$6:$G$75))</f>
        <v>0</v>
      </c>
      <c r="F53" s="53">
        <f>SUMIF(Abr!$D$6:$D$75,"T4",(Abr!G$6:$G$75))</f>
        <v>0</v>
      </c>
      <c r="G53" s="53">
        <f>SUMIF(Mai!$D$6:$D$75,"t4",(Mai!$G$6:$G$75))</f>
        <v>0</v>
      </c>
      <c r="H53" s="53">
        <f>SUMIF(Jun!$D$6:$D$75,"T4",(Jun!$G$6:$G$75))</f>
        <v>0</v>
      </c>
      <c r="I53" s="53">
        <f>SUMIF(Jul!$D$6:$D$75,"T4",(Jul!$G$6:$G$75))</f>
        <v>0</v>
      </c>
      <c r="J53" s="53">
        <f>SUMIF(Ago!$D$6:$D$75,"T4",(Ago!$G$6:$G$75))</f>
        <v>0</v>
      </c>
      <c r="K53" s="53">
        <f>SUMIF(Set!$D$6:$D$75,"T4",(Set!$G$6:$G$75))</f>
        <v>0</v>
      </c>
      <c r="L53" s="53">
        <f>SUMIF(Out!$D$6:$D$75,"T4",(Out!$G$6:$G$75))</f>
        <v>0</v>
      </c>
      <c r="M53" s="53">
        <f>SUMIF(Nov!$D$6:$D$75,"T4",(Nov!$G$6:$G$75))</f>
        <v>0</v>
      </c>
      <c r="N53" s="53">
        <f>SUMIF(Dez!$D$6:$D$75,"T4",(Dez!$G$6:$G$75))</f>
        <v>0</v>
      </c>
      <c r="O53" s="189">
        <f t="shared" si="10"/>
        <v>0</v>
      </c>
      <c r="P53" s="39"/>
    </row>
    <row r="54" spans="1:16" s="34" customFormat="1">
      <c r="A54" s="40"/>
      <c r="B54" s="99" t="str">
        <f>+Codigo!D45</f>
        <v>Seguro Auto</v>
      </c>
      <c r="C54" s="53">
        <f>SUMIF(Jan!$D$6:$D$75,"t5",(Jan!$G$6:$G$75))</f>
        <v>0</v>
      </c>
      <c r="D54" s="53">
        <f>SUMIF(Fev!$D$6:$D$75,"t5",(Fev!$G$6:$G$75))</f>
        <v>0</v>
      </c>
      <c r="E54" s="53">
        <f>SUMIF(Mar!$D$6:$D$75,"T5",(Mar!$G$6:$G$75))</f>
        <v>0</v>
      </c>
      <c r="F54" s="53">
        <f>SUMIF(Abr!$D$6:$D$75,"T5",(Abr!G$6:$G$75))</f>
        <v>0</v>
      </c>
      <c r="G54" s="53">
        <f>SUMIF(Mai!$D$6:$D$75,"t5",(Mai!$G$6:$G$75))</f>
        <v>0</v>
      </c>
      <c r="H54" s="53">
        <f>SUMIF(Jun!$D$6:$D$75,"T5",(Jun!$G$6:$G$75))</f>
        <v>0</v>
      </c>
      <c r="I54" s="53">
        <f>SUMIF(Jul!$D$6:$D$75,"T5",(Jul!$G$6:$G$75))</f>
        <v>0</v>
      </c>
      <c r="J54" s="53">
        <f>SUMIF(Ago!$D$6:$D$75,"T5",(Ago!$G$6:$G$75))</f>
        <v>0</v>
      </c>
      <c r="K54" s="53">
        <f>SUMIF(Set!$D$6:$D$75,"T5",(Set!$G$6:$G$75))</f>
        <v>0</v>
      </c>
      <c r="L54" s="53">
        <f>SUMIF(Out!$D$6:$D$75,"T5",(Out!$G$6:$G$75))</f>
        <v>0</v>
      </c>
      <c r="M54" s="53">
        <f>SUMIF(Nov!$D$6:$D$75,"T5",(Nov!$G$6:$G$75))</f>
        <v>0</v>
      </c>
      <c r="N54" s="53">
        <f>SUMIF(Dez!$D$6:$D$75,"T5",(Dez!$G$6:$G$75))</f>
        <v>0</v>
      </c>
      <c r="O54" s="189">
        <f t="shared" si="10"/>
        <v>0</v>
      </c>
      <c r="P54" s="39"/>
    </row>
    <row r="55" spans="1:16" s="34" customFormat="1">
      <c r="A55" s="40"/>
      <c r="B55" s="99" t="str">
        <f>+Codigo!D46</f>
        <v>Manutenção / Lavagem / Troca de óleo</v>
      </c>
      <c r="C55" s="53">
        <f>SUMIF(Jan!$D$6:$D$75,"t6",(Jan!$G$6:$G$75))</f>
        <v>0</v>
      </c>
      <c r="D55" s="53">
        <f>SUMIF(Fev!$D$6:$D$75,"t6",(Fev!$G$6:$G$75))</f>
        <v>0</v>
      </c>
      <c r="E55" s="53">
        <f>SUMIF(Mar!$D$6:$D$75,"T6",(Mar!$G$6:$G$75))</f>
        <v>0</v>
      </c>
      <c r="F55" s="53">
        <f>SUMIF(Abr!$D$6:$D$75,"T6",(Abr!G$6:$G$75))</f>
        <v>0</v>
      </c>
      <c r="G55" s="53">
        <f>SUMIF(Mai!$D$6:$D$75,"t6",(Mai!$G$6:$G$75))</f>
        <v>0</v>
      </c>
      <c r="H55" s="53">
        <f>SUMIF(Jun!$D$6:$D$75,"T6",(Jun!$G$6:$G$75))</f>
        <v>0</v>
      </c>
      <c r="I55" s="53">
        <f>SUMIF(Jul!$D$6:$D$75,"T6",(Jul!$G$6:$G$75))</f>
        <v>0</v>
      </c>
      <c r="J55" s="53">
        <f>SUMIF(Ago!$D$6:$D$75,"T6",(Ago!$G$6:$G$75))</f>
        <v>0</v>
      </c>
      <c r="K55" s="53">
        <f>SUMIF(Set!$D$6:$D$75,"T6",(Set!$G$6:$G$75))</f>
        <v>0</v>
      </c>
      <c r="L55" s="53">
        <f>SUMIF(Out!$D$6:$D$75,"T6",(Out!$G$6:$G$75))</f>
        <v>0</v>
      </c>
      <c r="M55" s="53">
        <f>SUMIF(Nov!$D$6:$D$75,"T6",(Nov!$G$6:$G$75))</f>
        <v>0</v>
      </c>
      <c r="N55" s="53">
        <f>SUMIF(Dez!$D$6:$D$75,"T6",(Dez!$G$6:$G$75))</f>
        <v>0</v>
      </c>
      <c r="O55" s="189">
        <f t="shared" si="10"/>
        <v>0</v>
      </c>
      <c r="P55" s="39"/>
    </row>
    <row r="56" spans="1:16" s="34" customFormat="1">
      <c r="A56" s="40"/>
      <c r="B56" s="99" t="str">
        <f>+Codigo!D47</f>
        <v>Licenciamento</v>
      </c>
      <c r="C56" s="53">
        <f>SUMIF(Jan!$D$6:$D$75,"t7",(Jan!$G$6:$G$75))</f>
        <v>0</v>
      </c>
      <c r="D56" s="53">
        <f>SUMIF(Fev!$D$6:$D$75,"t7",(Fev!$G$6:$G$75))</f>
        <v>0</v>
      </c>
      <c r="E56" s="53">
        <f>SUMIF(Mar!$D$6:$D$75,"T7",(Mar!$G$6:$G$75))</f>
        <v>0</v>
      </c>
      <c r="F56" s="53">
        <f>SUMIF(Abr!$D$6:$D$75,"T7",(Abr!G$6:$G$75))</f>
        <v>0</v>
      </c>
      <c r="G56" s="53">
        <f>SUMIF(Mai!$D$6:$D$75,"t7",(Mai!$G$6:$G$75))</f>
        <v>0</v>
      </c>
      <c r="H56" s="53">
        <f>SUMIF(Jun!$D$6:$D$75,"T7",(Jun!$G$6:$G$75))</f>
        <v>0</v>
      </c>
      <c r="I56" s="53">
        <f>SUMIF(Jul!$D$6:$D$75,"T7",(Jul!$G$6:$G$75))</f>
        <v>0</v>
      </c>
      <c r="J56" s="53">
        <f>SUMIF(Ago!$D$6:$D$75,"T7",(Ago!$G$6:$G$75))</f>
        <v>0</v>
      </c>
      <c r="K56" s="53">
        <f>SUMIF(Set!$D$6:$D$75,"T7",(Set!$G$6:$G$75))</f>
        <v>0</v>
      </c>
      <c r="L56" s="53">
        <f>SUMIF(Out!$D$6:$D$75,"T7",(Out!$G$6:$G$75))</f>
        <v>0</v>
      </c>
      <c r="M56" s="53">
        <f>SUMIF(Nov!$D$6:$D$75,"T7",(Nov!$G$6:$G$75))</f>
        <v>0</v>
      </c>
      <c r="N56" s="53">
        <f>SUMIF(Dez!$D$6:$D$75,"T7",(Dez!$G$6:$G$75))</f>
        <v>0</v>
      </c>
      <c r="O56" s="189">
        <f t="shared" si="10"/>
        <v>0</v>
      </c>
      <c r="P56" s="39"/>
    </row>
    <row r="57" spans="1:16" s="34" customFormat="1">
      <c r="A57" s="40"/>
      <c r="B57" s="99" t="str">
        <f>+Codigo!D48</f>
        <v>Pedágio</v>
      </c>
      <c r="C57" s="53">
        <f>SUMIF(Jan!$D$6:$D$75,"t8",(Jan!$G$6:$G$75))</f>
        <v>0</v>
      </c>
      <c r="D57" s="53">
        <f>SUMIF(Fev!$D$6:$D$75,"t8",(Fev!$G$6:$G$75))</f>
        <v>0</v>
      </c>
      <c r="E57" s="53">
        <f>SUMIF(Mar!$D$6:$D$75,"T8",(Mar!$G$6:$G$75))</f>
        <v>0</v>
      </c>
      <c r="F57" s="53">
        <f>SUMIF(Abr!$D$6:$D$75,"T8",(Abr!G$6:$G$75))</f>
        <v>0</v>
      </c>
      <c r="G57" s="53">
        <f>SUMIF(Mai!$D$6:$D$75,"t8",(Mai!$G$6:$G$75))</f>
        <v>0</v>
      </c>
      <c r="H57" s="53">
        <f>SUMIF(Jun!$D$6:$D$75,"T8",(Jun!$G$6:$G$75))</f>
        <v>0</v>
      </c>
      <c r="I57" s="53">
        <f>SUMIF(Jul!$D$6:$D$75,"T8",(Jul!$G$6:$G$75))</f>
        <v>0</v>
      </c>
      <c r="J57" s="53">
        <f>SUMIF(Ago!$D$6:$D$75,"T8",(Ago!$G$6:$G$75))</f>
        <v>0</v>
      </c>
      <c r="K57" s="53">
        <f>SUMIF(Set!$D$6:$D$75,"T8",(Set!$G$6:$G$75))</f>
        <v>0</v>
      </c>
      <c r="L57" s="53">
        <f>SUMIF(Out!$D$6:$D$75,"T8",(Out!$G$6:$G$75))</f>
        <v>0</v>
      </c>
      <c r="M57" s="53">
        <f>SUMIF(Nov!$D$6:$D$75,"T8",(Nov!$G$6:$G$75))</f>
        <v>0</v>
      </c>
      <c r="N57" s="53">
        <f>SUMIF(Dez!$D$6:$D$75,"T8",(Dez!$G$6:$G$75))</f>
        <v>0</v>
      </c>
      <c r="O57" s="189">
        <f t="shared" si="10"/>
        <v>0</v>
      </c>
      <c r="P57" s="39"/>
    </row>
    <row r="58" spans="1:16" s="34" customFormat="1">
      <c r="A58" s="40"/>
      <c r="B58" s="99" t="str">
        <f>+Codigo!D49</f>
        <v>IPVA</v>
      </c>
      <c r="C58" s="53">
        <f>SUMIF(Jan!$D$6:$D$75,"t9",(Jan!$G$6:$G$75))</f>
        <v>0</v>
      </c>
      <c r="D58" s="53">
        <f>SUMIF(Fev!$D$6:$D$75,"t9",(Fev!$G$6:$G$75))</f>
        <v>0</v>
      </c>
      <c r="E58" s="53">
        <f>SUMIF(Mar!$D$6:$D$75,"T9",(Mar!$G$6:$G$75))</f>
        <v>0</v>
      </c>
      <c r="F58" s="53">
        <f>SUMIF(Abr!$D$6:$D$75,"T9",(Abr!G$6:$G$75))</f>
        <v>0</v>
      </c>
      <c r="G58" s="53">
        <f>SUMIF(Mai!$D$6:$D$75,"t9",(Mai!$G$6:$G$75))</f>
        <v>0</v>
      </c>
      <c r="H58" s="53">
        <f>SUMIF(Jun!$D$6:$D$75,"T9",(Jun!$G$6:$G$75))</f>
        <v>0</v>
      </c>
      <c r="I58" s="53">
        <f>SUMIF(Jul!$D$6:$D$75,"T9",(Jul!$G$6:$G$75))</f>
        <v>0</v>
      </c>
      <c r="J58" s="53">
        <f>SUMIF(Ago!$D$6:$D$75,"T9",(Ago!$G$6:$G$75))</f>
        <v>0</v>
      </c>
      <c r="K58" s="53">
        <f>SUMIF(Set!$D$6:$D$75,"T9",(Set!$G$6:$G$75))</f>
        <v>0</v>
      </c>
      <c r="L58" s="53">
        <f>SUMIF(Out!$D$6:$D$75,"T9",(Out!$G$6:$G$75))</f>
        <v>0</v>
      </c>
      <c r="M58" s="53">
        <f>SUMIF(Nov!$D$6:$D$75,"T9",(Nov!$G$6:$G$75))</f>
        <v>0</v>
      </c>
      <c r="N58" s="53">
        <f>SUMIF(Dez!$D$6:$D$75,"T9",(Dez!$G$6:$G$75))</f>
        <v>0</v>
      </c>
      <c r="O58" s="189">
        <f t="shared" si="10"/>
        <v>0</v>
      </c>
      <c r="P58" s="39"/>
    </row>
    <row r="59" spans="1:16" s="34" customFormat="1" ht="15" customHeight="1">
      <c r="A59" s="39"/>
      <c r="B59" s="126" t="str">
        <f>+Codigo!C50</f>
        <v>Pessoais</v>
      </c>
      <c r="C59" s="125">
        <f>SUM(C60:C63)</f>
        <v>0</v>
      </c>
      <c r="D59" s="125">
        <f t="shared" ref="D59:N59" si="11">SUM(D60:D63)</f>
        <v>0</v>
      </c>
      <c r="E59" s="125">
        <f t="shared" si="11"/>
        <v>0</v>
      </c>
      <c r="F59" s="125">
        <f t="shared" si="11"/>
        <v>0</v>
      </c>
      <c r="G59" s="125">
        <f t="shared" si="11"/>
        <v>0</v>
      </c>
      <c r="H59" s="125">
        <f t="shared" si="11"/>
        <v>0</v>
      </c>
      <c r="I59" s="125">
        <f t="shared" si="11"/>
        <v>0</v>
      </c>
      <c r="J59" s="125">
        <f t="shared" si="11"/>
        <v>0</v>
      </c>
      <c r="K59" s="125">
        <f t="shared" si="11"/>
        <v>0</v>
      </c>
      <c r="L59" s="125">
        <f t="shared" si="11"/>
        <v>0</v>
      </c>
      <c r="M59" s="125">
        <f t="shared" si="11"/>
        <v>0</v>
      </c>
      <c r="N59" s="125">
        <f t="shared" si="11"/>
        <v>15</v>
      </c>
      <c r="O59" s="124">
        <f>SUM(O60:O63)</f>
        <v>15</v>
      </c>
      <c r="P59" s="39"/>
    </row>
    <row r="60" spans="1:16" s="34" customFormat="1">
      <c r="A60" s="40"/>
      <c r="B60" s="99" t="str">
        <f>+Codigo!D50</f>
        <v>Vestuário / Calçados / Acessórios</v>
      </c>
      <c r="C60" s="53">
        <f>SUMIF(Jan!$D$6:$D$75,"p1",(Jan!$G$6:$G$75))</f>
        <v>0</v>
      </c>
      <c r="D60" s="53">
        <f>SUMIF(Fev!$D$6:$D$75,"p1",(Fev!$G$6:$G$75))</f>
        <v>0</v>
      </c>
      <c r="E60" s="53">
        <f>SUMIF(Mar!$D$6:$D$75,"P1",(Mar!$G$6:$G$75))</f>
        <v>0</v>
      </c>
      <c r="F60" s="53">
        <f>SUMIF(Abr!$D$6:$D$75,"P1",(Abr!G$6:$G$75))</f>
        <v>0</v>
      </c>
      <c r="G60" s="53">
        <f>SUMIF(Mai!$D$6:$D$75,"P1",(Mai!$G$6:$G$75))</f>
        <v>0</v>
      </c>
      <c r="H60" s="53">
        <f>SUMIF(Jun!$D$6:$D$75,"P1",(Jun!$G$6:$G$75))</f>
        <v>0</v>
      </c>
      <c r="I60" s="53">
        <f>SUMIF(Jul!$D$6:$D$75,"P1",(Jul!$G$6:$G$75))</f>
        <v>0</v>
      </c>
      <c r="J60" s="53">
        <f>SUMIF(Ago!$D$6:$D$75,"P1",(Ago!$G$6:$G$75))</f>
        <v>0</v>
      </c>
      <c r="K60" s="53">
        <f>SUMIF(Set!$D$6:$D$75,"P1",(Set!$G$6:$G$75))</f>
        <v>0</v>
      </c>
      <c r="L60" s="53">
        <f>SUMIF(Out!$D$6:$D$75,"P1",(Out!$G$6:$G$75))</f>
        <v>0</v>
      </c>
      <c r="M60" s="53">
        <f>SUMIF(Nov!$D$6:$D$75,"P1",(Nov!$G$6:$G$75))</f>
        <v>0</v>
      </c>
      <c r="N60" s="53">
        <f>SUMIF(Dez!$D$6:$D$75,"P1",(Dez!$G$6:$G$75))</f>
        <v>15</v>
      </c>
      <c r="O60" s="189">
        <f>SUM(C60:N60)</f>
        <v>15</v>
      </c>
      <c r="P60" s="39"/>
    </row>
    <row r="61" spans="1:16" s="34" customFormat="1">
      <c r="A61" s="40"/>
      <c r="B61" s="99" t="str">
        <f>+Codigo!D51</f>
        <v>Cabeleireiro / Manicure / Higiene pessoal</v>
      </c>
      <c r="C61" s="53">
        <f>SUMIF(Jan!$D$6:$D$75,"p2",(Jan!$G$6:$G$75))</f>
        <v>0</v>
      </c>
      <c r="D61" s="53">
        <f>SUMIF(Fev!$D$6:$D$75,"p2",(Fev!$G$6:$G$75))</f>
        <v>0</v>
      </c>
      <c r="E61" s="53">
        <f>SUMIF(Mar!$D$6:$D$75,"P2",(Mar!$G$6:$G$75))</f>
        <v>0</v>
      </c>
      <c r="F61" s="53">
        <f>SUMIF(Abr!$D$6:$D$75,"P2",(Abr!G$6:$G$75))</f>
        <v>0</v>
      </c>
      <c r="G61" s="53">
        <f>SUMIF(Mai!$D$6:$D$75,"P2",(Mai!$G$6:$G$75))</f>
        <v>0</v>
      </c>
      <c r="H61" s="53">
        <f>SUMIF(Jun!$D$6:$D$75,"P2",(Jun!$G$6:$G$75))</f>
        <v>0</v>
      </c>
      <c r="I61" s="53">
        <f>SUMIF(Jul!$D$6:$D$75,"P2",(Jul!$G$6:$G$75))</f>
        <v>0</v>
      </c>
      <c r="J61" s="53">
        <f>SUMIF(Ago!$D$6:$D$75,"P2",(Ago!$G$6:$G$75))</f>
        <v>0</v>
      </c>
      <c r="K61" s="53">
        <f>SUMIF(Set!$D$6:$D$75,"P2",(Set!$G$6:$G$75))</f>
        <v>0</v>
      </c>
      <c r="L61" s="53">
        <f>SUMIF(Out!$D$6:$D$75,"P2",(Out!$G$6:$G$75))</f>
        <v>0</v>
      </c>
      <c r="M61" s="53">
        <f>SUMIF(Nov!$D$6:$D$75,"P2",(Nov!$G$6:$G$75))</f>
        <v>0</v>
      </c>
      <c r="N61" s="53">
        <f>SUMIF(Dez!$D$6:$D$75,"P2",(Dez!$G$6:$G$75))</f>
        <v>0</v>
      </c>
      <c r="O61" s="189">
        <f>SUM(C61:N61)</f>
        <v>0</v>
      </c>
      <c r="P61" s="39"/>
    </row>
    <row r="62" spans="1:16" s="34" customFormat="1">
      <c r="A62" s="40"/>
      <c r="B62" s="99" t="str">
        <f>+Codigo!D52</f>
        <v xml:space="preserve">Presentes </v>
      </c>
      <c r="C62" s="53">
        <f>SUMIF(Jan!$D$6:$D$75,"p3",(Jan!$G$6:$G$75))</f>
        <v>0</v>
      </c>
      <c r="D62" s="53">
        <f>SUMIF(Fev!$D$6:$D$75,"p3",(Fev!$G$6:$G$75))</f>
        <v>0</v>
      </c>
      <c r="E62" s="53">
        <f>SUMIF(Mar!$D$6:$D$75,"P3",(Mar!$G$6:$G$75))</f>
        <v>0</v>
      </c>
      <c r="F62" s="53">
        <f>SUMIF(Abr!$D$6:$D$75,"P3",(Abr!G$6:$G$75))</f>
        <v>0</v>
      </c>
      <c r="G62" s="53">
        <f>SUMIF(Mai!$D$6:$D$75,"P3",(Mai!$G$6:$G$75))</f>
        <v>0</v>
      </c>
      <c r="H62" s="53">
        <f>SUMIF(Jun!$D$6:$D$75,"P3",(Jun!$G$6:$G$75))</f>
        <v>0</v>
      </c>
      <c r="I62" s="53">
        <f>SUMIF(Jul!$D$6:$D$75,"P3",(Jul!$G$6:$G$75))</f>
        <v>0</v>
      </c>
      <c r="J62" s="53">
        <f>SUMIF(Ago!$D$6:$D$75,"P3",(Ago!$G$6:$G$75))</f>
        <v>0</v>
      </c>
      <c r="K62" s="53">
        <f>SUMIF(Set!$D$6:$D$75,"P3",(Set!$G$6:$G$75))</f>
        <v>0</v>
      </c>
      <c r="L62" s="53">
        <f>SUMIF(Out!$D$6:$D$75,"P3",(Out!$G$6:$G$75))</f>
        <v>0</v>
      </c>
      <c r="M62" s="53">
        <f>SUMIF(Nov!$D$6:$D$75,"P3",(Nov!$G$6:$G$75))</f>
        <v>0</v>
      </c>
      <c r="N62" s="53">
        <f>SUMIF(Dez!$D$6:$D$75,"P3",(Dez!$G$6:$G$75))</f>
        <v>0</v>
      </c>
      <c r="O62" s="189">
        <f>SUM(C62:N62)</f>
        <v>0</v>
      </c>
      <c r="P62" s="39"/>
    </row>
    <row r="63" spans="1:16" s="34" customFormat="1">
      <c r="A63" s="40"/>
      <c r="B63" s="99" t="str">
        <f>+Codigo!D53</f>
        <v xml:space="preserve">Outros  </v>
      </c>
      <c r="C63" s="53">
        <f>SUMIF(Jan!$D$6:$D$75,"p4",(Jan!$G$6:$G$75))</f>
        <v>0</v>
      </c>
      <c r="D63" s="53">
        <f>SUMIF(Fev!$D$6:$D$75,"p4",(Fev!$G$6:$G$75))</f>
        <v>0</v>
      </c>
      <c r="E63" s="53">
        <f>SUMIF(Mar!$D$6:$D$75,"P4",(Mar!$G$6:$G$75))</f>
        <v>0</v>
      </c>
      <c r="F63" s="53">
        <f>SUMIF(Abr!$D$6:$D$75,"P4",(Abr!G$6:$G$75))</f>
        <v>0</v>
      </c>
      <c r="G63" s="53">
        <f>SUMIF(Mai!$D$6:$D$75,"P4",(Mai!$G$6:$G$75))</f>
        <v>0</v>
      </c>
      <c r="H63" s="53">
        <f>SUMIF(Jun!$D$6:$D$75,"P4",(Jun!$G$6:$G$75))</f>
        <v>0</v>
      </c>
      <c r="I63" s="53">
        <f>SUMIF(Jul!$D$6:$D$75,"P4",(Jul!$G$6:$G$75))</f>
        <v>0</v>
      </c>
      <c r="J63" s="53">
        <f>SUMIF(Ago!$D$6:$D$75,"P4",(Ago!$G$6:$G$75))</f>
        <v>0</v>
      </c>
      <c r="K63" s="53">
        <f>SUMIF(Set!$D$6:$D$75,"P4",(Set!$G$6:$G$75))</f>
        <v>0</v>
      </c>
      <c r="L63" s="53">
        <f>SUMIF(Out!$D$6:$D$75,"P4",(Out!$G$6:$G$75))</f>
        <v>0</v>
      </c>
      <c r="M63" s="53">
        <f>SUMIF(Nov!$D$6:$D$75,"P4",(Nov!$G$6:$G$75))</f>
        <v>0</v>
      </c>
      <c r="N63" s="53">
        <f>SUMIF(Dez!$D$6:$D$75,"P4",(Dez!$G$6:$G$75))</f>
        <v>0</v>
      </c>
      <c r="O63" s="189">
        <f>SUM(C63:N63)</f>
        <v>0</v>
      </c>
      <c r="P63" s="39"/>
    </row>
    <row r="64" spans="1:16" s="34" customFormat="1" ht="15" customHeight="1">
      <c r="A64" s="39"/>
      <c r="B64" s="126" t="str">
        <f>+Codigo!C54</f>
        <v>Lazer</v>
      </c>
      <c r="C64" s="125">
        <f>SUM(C65:C69)</f>
        <v>0</v>
      </c>
      <c r="D64" s="125">
        <f t="shared" ref="D64:N64" si="12">SUM(D65:D69)</f>
        <v>0</v>
      </c>
      <c r="E64" s="125">
        <f t="shared" si="12"/>
        <v>0</v>
      </c>
      <c r="F64" s="125">
        <f t="shared" si="12"/>
        <v>0</v>
      </c>
      <c r="G64" s="125">
        <f t="shared" si="12"/>
        <v>0</v>
      </c>
      <c r="H64" s="125">
        <f t="shared" si="12"/>
        <v>0</v>
      </c>
      <c r="I64" s="125">
        <f t="shared" si="12"/>
        <v>0</v>
      </c>
      <c r="J64" s="125">
        <f t="shared" si="12"/>
        <v>0</v>
      </c>
      <c r="K64" s="125">
        <f t="shared" si="12"/>
        <v>0</v>
      </c>
      <c r="L64" s="125">
        <f t="shared" si="12"/>
        <v>0</v>
      </c>
      <c r="M64" s="125">
        <f t="shared" si="12"/>
        <v>0</v>
      </c>
      <c r="N64" s="125">
        <f t="shared" si="12"/>
        <v>0</v>
      </c>
      <c r="O64" s="124">
        <f>SUM(O65:O69)</f>
        <v>0</v>
      </c>
      <c r="P64" s="39"/>
    </row>
    <row r="65" spans="1:17" s="34" customFormat="1">
      <c r="A65" s="40"/>
      <c r="B65" s="99" t="str">
        <f>+Codigo!D54</f>
        <v>Cinema / Teatro / Shows</v>
      </c>
      <c r="C65" s="53">
        <f>SUMIF(Jan!$D$6:$D$75,"l1",(Jan!$G$6:$G$75))</f>
        <v>0</v>
      </c>
      <c r="D65" s="53">
        <f>SUMIF(Fev!$D$6:$D$75,"l1",(Fev!$G$6:$G$75))</f>
        <v>0</v>
      </c>
      <c r="E65" s="53">
        <f>SUMIF(Mar!$D$6:$D$75,"L1",(Mar!$G$6:$G$75))</f>
        <v>0</v>
      </c>
      <c r="F65" s="53">
        <f>SUMIF(Abr!$D$6:$D$75,"L1",(Abr!G$6:$G$75))</f>
        <v>0</v>
      </c>
      <c r="G65" s="53">
        <f>SUMIF(Mai!$D$6:$D$75,"L1",(Mai!$G$6:$G$75))</f>
        <v>0</v>
      </c>
      <c r="H65" s="53">
        <f>SUMIF(Jun!$D$6:$D$75,"L1",(Jun!$G$6:$G$75))</f>
        <v>0</v>
      </c>
      <c r="I65" s="53">
        <f>SUMIF(Jul!$D$6:$D$75,"L1",(Jul!$G$6:$G$75))</f>
        <v>0</v>
      </c>
      <c r="J65" s="53">
        <f>SUMIF(Ago!$D$6:$D$75,"L1",(Ago!$G$6:$G$75))</f>
        <v>0</v>
      </c>
      <c r="K65" s="53">
        <f>SUMIF(Set!$D$6:$D$75,"L1",(Set!$G$6:$G$75))</f>
        <v>0</v>
      </c>
      <c r="L65" s="53">
        <f>SUMIF(Out!$D$6:$D$75,"L1",(Out!$G$6:$G$75))</f>
        <v>0</v>
      </c>
      <c r="M65" s="53">
        <f>SUMIF(Nov!$D$6:$D$75,"L1",(Nov!$G$6:$G$75))</f>
        <v>0</v>
      </c>
      <c r="N65" s="53">
        <f>SUMIF(Dez!$D$6:$D$75,"L1",(Dez!$G$6:$G$75))</f>
        <v>0</v>
      </c>
      <c r="O65" s="189">
        <f>SUM(C65:N65)</f>
        <v>0</v>
      </c>
      <c r="P65" s="39"/>
    </row>
    <row r="66" spans="1:17" s="34" customFormat="1">
      <c r="A66" s="40"/>
      <c r="B66" s="99" t="str">
        <f>+Codigo!D55</f>
        <v xml:space="preserve">Livros / Revistas / Cd´s </v>
      </c>
      <c r="C66" s="53">
        <f>SUMIF(Jan!$D$6:$D$75,"l2",(Jan!$G$6:$G$75))</f>
        <v>0</v>
      </c>
      <c r="D66" s="53">
        <f>SUMIF(Fev!$D$6:$D$75,"l2",(Fev!$G$6:$G$75))</f>
        <v>0</v>
      </c>
      <c r="E66" s="53">
        <f>SUMIF(Mar!$D$6:$D$75,"L2",(Mar!$G$6:$G$75))</f>
        <v>0</v>
      </c>
      <c r="F66" s="53">
        <f>SUMIF(Abr!$D$6:$D$75,"L2",(Abr!G$6:$G$75))</f>
        <v>0</v>
      </c>
      <c r="G66" s="53">
        <f>SUMIF(Mai!$D$6:$D$75,"L2",(Mai!$G$6:$G$75))</f>
        <v>0</v>
      </c>
      <c r="H66" s="53">
        <f>SUMIF(Jun!$D$6:$D$75,"L2",(Jun!$G$6:$G$75))</f>
        <v>0</v>
      </c>
      <c r="I66" s="53">
        <f>SUMIF(Jul!$D$6:$D$75,"L2",(Jul!$G$6:$G$75))</f>
        <v>0</v>
      </c>
      <c r="J66" s="53">
        <f>SUMIF(Ago!$D$6:$D$75,"L2",(Ago!$G$6:$G$75))</f>
        <v>0</v>
      </c>
      <c r="K66" s="53">
        <f>SUMIF(Set!$D$6:$D$75,"L2",(Set!$G$6:$G$75))</f>
        <v>0</v>
      </c>
      <c r="L66" s="53">
        <f>SUMIF(Out!$D$6:$D$75,"L2",(Out!$G$6:$G$75))</f>
        <v>0</v>
      </c>
      <c r="M66" s="53">
        <f>SUMIF(Nov!$D$6:$D$75,"L2",(Nov!$G$6:$G$75))</f>
        <v>0</v>
      </c>
      <c r="N66" s="53">
        <f>SUMIF(Dez!$D$6:$D$75,"L2",(Dez!$G$6:$G$75))</f>
        <v>0</v>
      </c>
      <c r="O66" s="189">
        <f>SUM(C66:N66)</f>
        <v>0</v>
      </c>
      <c r="P66" s="39"/>
    </row>
    <row r="67" spans="1:17" s="34" customFormat="1">
      <c r="A67" s="40"/>
      <c r="B67" s="99" t="str">
        <f>+Codigo!D56</f>
        <v>Clube / Parques / Casa Noturna</v>
      </c>
      <c r="C67" s="53">
        <f>SUMIF(Jan!$D$6:$D$75,"l3",(Jan!$G$6:$G$75))</f>
        <v>0</v>
      </c>
      <c r="D67" s="53">
        <f>SUMIF(Fev!$D$6:$D$75,"l3",(Fev!$G$6:$G$75))</f>
        <v>0</v>
      </c>
      <c r="E67" s="53">
        <f>SUMIF(Mar!$D$6:$D$75,"L3",(Mar!$G$6:$G$75))</f>
        <v>0</v>
      </c>
      <c r="F67" s="53">
        <f>SUMIF(Abr!$D$6:$D$75,"L3",(Abr!G$6:$G$75))</f>
        <v>0</v>
      </c>
      <c r="G67" s="53">
        <f>SUMIF(Mai!$D$6:$D$75,"L3",(Mai!$G$6:$G$75))</f>
        <v>0</v>
      </c>
      <c r="H67" s="53">
        <f>SUMIF(Jun!$D$6:$D$75,"L3",(Jun!$G$6:$G$75))</f>
        <v>0</v>
      </c>
      <c r="I67" s="53">
        <f>SUMIF(Jul!$D$6:$D$75,"L3",(Jul!$G$6:$G$75))</f>
        <v>0</v>
      </c>
      <c r="J67" s="53">
        <f>SUMIF(Ago!$D$6:$D$75,"L3",(Ago!$G$6:$G$75))</f>
        <v>0</v>
      </c>
      <c r="K67" s="53">
        <f>SUMIF(Set!$D$6:$D$75,"L3",(Set!$G$6:$G$75))</f>
        <v>0</v>
      </c>
      <c r="L67" s="53">
        <f>SUMIF(Out!$D$6:$D$75,"L3",(Out!$G$6:$G$75))</f>
        <v>0</v>
      </c>
      <c r="M67" s="53">
        <f>SUMIF(Nov!$D$6:$D$75,"L3",(Nov!$G$6:$G$75))</f>
        <v>0</v>
      </c>
      <c r="N67" s="53">
        <f>SUMIF(Dez!$D$6:$D$75,"L3",(Dez!$G$6:$G$75))</f>
        <v>0</v>
      </c>
      <c r="O67" s="189">
        <f>SUM(C67:N67)</f>
        <v>0</v>
      </c>
      <c r="P67" s="39"/>
    </row>
    <row r="68" spans="1:17" s="34" customFormat="1">
      <c r="A68" s="40"/>
      <c r="B68" s="99" t="str">
        <f>+Codigo!D57</f>
        <v xml:space="preserve">Viagens </v>
      </c>
      <c r="C68" s="53">
        <f>SUMIF(Jan!$D$6:$D$75,"l4",(Jan!$G$6:$G$75))</f>
        <v>0</v>
      </c>
      <c r="D68" s="53">
        <f>SUMIF(Fev!$D$6:$D$75,"l4",(Fev!$G$6:$G$75))</f>
        <v>0</v>
      </c>
      <c r="E68" s="53">
        <f>SUMIF(Mar!$D$6:$D$75,"L4",(Mar!$G$6:$G$75))</f>
        <v>0</v>
      </c>
      <c r="F68" s="53">
        <f>SUMIF(Abr!$D$6:$D$75,"L4",(Abr!G$6:$G$75))</f>
        <v>0</v>
      </c>
      <c r="G68" s="53">
        <f>SUMIF(Mai!$D$6:$D$75,"L4",(Mai!$G$6:$G$75))</f>
        <v>0</v>
      </c>
      <c r="H68" s="53">
        <f>SUMIF(Jun!$D$6:$D$75,"L4",(Jun!$G$6:$G$75))</f>
        <v>0</v>
      </c>
      <c r="I68" s="53">
        <f>SUMIF(Jul!$D$6:$D$75,"L4",(Jul!$G$6:$G$75))</f>
        <v>0</v>
      </c>
      <c r="J68" s="53">
        <f>SUMIF(Ago!$D$6:$D$75,"L4",(Ago!$G$6:$G$75))</f>
        <v>0</v>
      </c>
      <c r="K68" s="53">
        <f>SUMIF(Set!$D$6:$D$75,"L4",(Set!$G$6:$G$75))</f>
        <v>0</v>
      </c>
      <c r="L68" s="53">
        <f>SUMIF(Out!$D$6:$D$75,"L4",(Out!$G$6:$G$75))</f>
        <v>0</v>
      </c>
      <c r="M68" s="53">
        <f>SUMIF(Nov!$D$6:$D$75,"L4",(Nov!$G$6:$G$75))</f>
        <v>0</v>
      </c>
      <c r="N68" s="53">
        <f>SUMIF(Dez!$D$6:$D$75,"L4",(Dez!$G$6:$G$75))</f>
        <v>0</v>
      </c>
      <c r="O68" s="189">
        <f>SUM(C68:N68)</f>
        <v>0</v>
      </c>
      <c r="P68" s="39"/>
    </row>
    <row r="69" spans="1:17" s="34" customFormat="1">
      <c r="A69" s="40"/>
      <c r="B69" s="99" t="str">
        <f>+Codigo!D58</f>
        <v>Restaurantes / Bares / Festas</v>
      </c>
      <c r="C69" s="53">
        <f>SUMIF(Jan!$D$6:$D$75,"l5",(Jan!$G$6:$G$75))</f>
        <v>0</v>
      </c>
      <c r="D69" s="53">
        <f>SUMIF(Fev!$D$6:$D$75,"l5",(Fev!$G$6:$G$75))</f>
        <v>0</v>
      </c>
      <c r="E69" s="53">
        <f>SUMIF(Mar!$D$6:$D$75,"L5",(Mar!$G$6:$G$75))</f>
        <v>0</v>
      </c>
      <c r="F69" s="53">
        <f>SUMIF(Abr!$D$6:$D$75,"L5",(Abr!G$6:$G$75))</f>
        <v>0</v>
      </c>
      <c r="G69" s="53">
        <f>SUMIF(Mai!$D$6:$D$75,"L5",(Mai!$G$6:$G$75))</f>
        <v>0</v>
      </c>
      <c r="H69" s="53">
        <f>SUMIF(Jun!$D$6:$D$75,"L5",(Jun!$G$6:$G$75))</f>
        <v>0</v>
      </c>
      <c r="I69" s="53">
        <f>SUMIF(Jul!$D$6:$D$75,"L5",(Jul!$G$6:$G$75))</f>
        <v>0</v>
      </c>
      <c r="J69" s="53">
        <f>SUMIF(Ago!$D$6:$D$75,"L5",(Ago!$G$6:$G$75))</f>
        <v>0</v>
      </c>
      <c r="K69" s="53">
        <f>SUMIF(Set!$D$6:$D$75,"L5",(Set!$G$6:$G$75))</f>
        <v>0</v>
      </c>
      <c r="L69" s="53">
        <f>SUMIF(Out!$D$6:$D$75,"L5",(Out!$G$6:$G$75))</f>
        <v>0</v>
      </c>
      <c r="M69" s="53">
        <f>SUMIF(Nov!$D$6:$D$75,"L5",(Nov!$G$6:$G$75))</f>
        <v>0</v>
      </c>
      <c r="N69" s="53">
        <f>SUMIF(Dez!$D$6:$D$75,"L5",(Dez!$G$6:$G$75))</f>
        <v>0</v>
      </c>
      <c r="O69" s="189">
        <f>SUM(C69:N69)</f>
        <v>0</v>
      </c>
      <c r="P69" s="39"/>
    </row>
    <row r="70" spans="1:17" s="34" customFormat="1" ht="15" customHeight="1">
      <c r="A70" s="39"/>
      <c r="B70" s="126" t="str">
        <f>+Codigo!C59</f>
        <v>Serviços Financeiros</v>
      </c>
      <c r="C70" s="125">
        <f>SUM(C71:C77)</f>
        <v>500</v>
      </c>
      <c r="D70" s="125">
        <f t="shared" ref="D70:N70" si="13">SUM(D71:D77)</f>
        <v>0</v>
      </c>
      <c r="E70" s="125">
        <f t="shared" si="13"/>
        <v>0</v>
      </c>
      <c r="F70" s="125">
        <f t="shared" si="13"/>
        <v>0</v>
      </c>
      <c r="G70" s="125">
        <f t="shared" si="13"/>
        <v>0</v>
      </c>
      <c r="H70" s="125">
        <f t="shared" si="13"/>
        <v>0</v>
      </c>
      <c r="I70" s="125">
        <f t="shared" si="13"/>
        <v>0</v>
      </c>
      <c r="J70" s="125">
        <f t="shared" si="13"/>
        <v>0</v>
      </c>
      <c r="K70" s="125">
        <f t="shared" si="13"/>
        <v>0</v>
      </c>
      <c r="L70" s="125">
        <f t="shared" si="13"/>
        <v>0</v>
      </c>
      <c r="M70" s="125">
        <f t="shared" si="13"/>
        <v>0</v>
      </c>
      <c r="N70" s="125">
        <f t="shared" si="13"/>
        <v>0</v>
      </c>
      <c r="O70" s="124">
        <f>SUM(O71:O77)</f>
        <v>500</v>
      </c>
      <c r="P70" s="39"/>
    </row>
    <row r="71" spans="1:17" s="34" customFormat="1">
      <c r="A71" s="40"/>
      <c r="B71" s="99" t="str">
        <f>+Codigo!D59</f>
        <v>Empréstimos</v>
      </c>
      <c r="C71" s="53">
        <f>SUMIF(Jan!$D$6:$D$75,"f1",(Jan!$G$6:$G$75))</f>
        <v>0</v>
      </c>
      <c r="D71" s="53">
        <f>SUMIF(Fev!$D$6:$D$75,"f1",(Fev!$G$6:$G$75))</f>
        <v>0</v>
      </c>
      <c r="E71" s="53">
        <f>SUMIF(Mar!$D$6:$D$75,"F1",(Mar!$G$6:$G$75))</f>
        <v>0</v>
      </c>
      <c r="F71" s="53">
        <f>SUMIF(Abr!$D$6:$D$75,"F1",(Abr!G$6:$G$75))</f>
        <v>0</v>
      </c>
      <c r="G71" s="53">
        <f>SUMIF(Mai!$D$6:$D$75,"F1",(Mai!$G$6:$G$75))</f>
        <v>0</v>
      </c>
      <c r="H71" s="53">
        <f>SUMIF(Jun!$D$6:$D$75,"F1",(Jun!$G$6:$G$75))</f>
        <v>0</v>
      </c>
      <c r="I71" s="53">
        <f>SUMIF(Jul!$D$6:$D$75,"F1",(Jul!$G$6:$G$75))</f>
        <v>0</v>
      </c>
      <c r="J71" s="53">
        <f>SUMIF(Ago!$D$6:$D$75,"F1",(Ago!$G$6:$G$75))</f>
        <v>0</v>
      </c>
      <c r="K71" s="53">
        <f>SUMIF(Set!$D$6:$D$75,"F1",(Set!$G$6:$G$75))</f>
        <v>0</v>
      </c>
      <c r="L71" s="53">
        <f>SUMIF(Out!$D$6:$D$75,"F1",(Out!$G$6:$G$75))</f>
        <v>0</v>
      </c>
      <c r="M71" s="53">
        <f>SUMIF(Nov!$D$6:$D$75,"F1",(Nov!$G$6:$G$75))</f>
        <v>0</v>
      </c>
      <c r="N71" s="53">
        <f>SUMIF(Dez!$D$6:$D$75,"F1",(Dez!$G$6:$G$75))</f>
        <v>0</v>
      </c>
      <c r="O71" s="190">
        <f t="shared" ref="O71:O77" si="14">SUM(C71:N71)</f>
        <v>0</v>
      </c>
      <c r="P71" s="39"/>
    </row>
    <row r="72" spans="1:17" s="34" customFormat="1">
      <c r="A72" s="40"/>
      <c r="B72" s="99" t="str">
        <f>+Codigo!D60</f>
        <v>Seguros (vida/residencial)</v>
      </c>
      <c r="C72" s="53">
        <f>SUMIF(Jan!$D$6:$D$75,"f2",(Jan!$G$6:$G$75))</f>
        <v>0</v>
      </c>
      <c r="D72" s="53">
        <f>SUMIF(Fev!$D$6:$D$75,"f2",(Fev!$G$6:$G$75))</f>
        <v>0</v>
      </c>
      <c r="E72" s="53">
        <f>SUMIF(Mar!$D$6:$D$75,"F2",(Mar!$G$6:$G$75))</f>
        <v>0</v>
      </c>
      <c r="F72" s="53">
        <f>SUMIF(Abr!$D$6:$D$75,"F2",(Abr!G$6:$G$75))</f>
        <v>0</v>
      </c>
      <c r="G72" s="53">
        <f>SUMIF(Mai!$D$6:$D$75,"F2",(Mai!$G$6:$G$75))</f>
        <v>0</v>
      </c>
      <c r="H72" s="53">
        <f>SUMIF(Jun!$D$6:$D$75,"F2",(Jun!$G$6:$G$75))</f>
        <v>0</v>
      </c>
      <c r="I72" s="53">
        <f>SUMIF(Jul!$D$6:$D$75,"F2",(Jul!$G$6:$G$75))</f>
        <v>0</v>
      </c>
      <c r="J72" s="53">
        <f>SUMIF(Ago!$D$6:$D$75,"F2",(Ago!$G$6:$G$75))</f>
        <v>0</v>
      </c>
      <c r="K72" s="53">
        <f>SUMIF(Set!$D$6:$D$75,"F2",(Set!$G$6:$G$75))</f>
        <v>0</v>
      </c>
      <c r="L72" s="53">
        <f>SUMIF(Out!$D$6:$D$75,"F2",(Out!$G$6:$G$75))</f>
        <v>0</v>
      </c>
      <c r="M72" s="53">
        <f>SUMIF(Nov!$D$6:$D$75,"F2",(Nov!$G$6:$G$75))</f>
        <v>0</v>
      </c>
      <c r="N72" s="53">
        <f>SUMIF(Dez!$D$6:$D$75,"F2",(Dez!$G$6:$G$75))</f>
        <v>0</v>
      </c>
      <c r="O72" s="190">
        <f t="shared" si="14"/>
        <v>0</v>
      </c>
      <c r="P72" s="39"/>
    </row>
    <row r="73" spans="1:17" s="34" customFormat="1">
      <c r="A73" s="40"/>
      <c r="B73" s="99" t="str">
        <f>+Codigo!D61</f>
        <v>Previdência privada</v>
      </c>
      <c r="C73" s="53">
        <f>SUMIF(Jan!$D$6:$D$75,"f3",(Jan!$G$6:$G$75))</f>
        <v>500</v>
      </c>
      <c r="D73" s="53">
        <f>SUMIF(Fev!$D$6:$D$75,"f3",(Fev!$G$6:$G$75))</f>
        <v>0</v>
      </c>
      <c r="E73" s="53">
        <f>SUMIF(Mar!$D$6:$D$75,"F3",(Mar!$G$6:$G$75))</f>
        <v>0</v>
      </c>
      <c r="F73" s="53">
        <f>SUMIF(Abr!$D$6:$D$75,"F3",(Abr!G$6:$G$75))</f>
        <v>0</v>
      </c>
      <c r="G73" s="53">
        <f>SUMIF(Mai!$D$6:$D$75,"F3",(Mai!$G$6:$G$75))</f>
        <v>0</v>
      </c>
      <c r="H73" s="53">
        <f>SUMIF(Jun!$D$6:$D$75,"F3",(Jun!$G$6:$G$75))</f>
        <v>0</v>
      </c>
      <c r="I73" s="53">
        <f>SUMIF(Jul!$D$6:$D$75,"F3",(Jul!$G$6:$G$75))</f>
        <v>0</v>
      </c>
      <c r="J73" s="53">
        <f>SUMIF(Ago!$D$6:$D$75,"F3",(Ago!$G$6:$G$75))</f>
        <v>0</v>
      </c>
      <c r="K73" s="53">
        <f>SUMIF(Set!$D$6:$D$75,"F3",(Set!$G$6:$G$75))</f>
        <v>0</v>
      </c>
      <c r="L73" s="53">
        <f>SUMIF(Out!$D$6:$D$75,"F3",(Out!$G$6:$G$75))</f>
        <v>0</v>
      </c>
      <c r="M73" s="53">
        <f>SUMIF(Nov!$D$6:$D$75,"F3",(Nov!$G$6:$G$75))</f>
        <v>0</v>
      </c>
      <c r="N73" s="53">
        <f>SUMIF(Dez!$D$6:$D$75,"F3",(Dez!$G$6:$G$75))</f>
        <v>0</v>
      </c>
      <c r="O73" s="190">
        <f t="shared" si="14"/>
        <v>500</v>
      </c>
      <c r="P73" s="39"/>
    </row>
    <row r="74" spans="1:17" s="34" customFormat="1">
      <c r="A74" s="40"/>
      <c r="B74" s="99" t="str">
        <f>+Codigo!D62</f>
        <v>Juros Cheque Especial</v>
      </c>
      <c r="C74" s="53">
        <f>SUMIF(Jan!$D$6:$D$75,"f4",(Jan!$G$6:$G$75))</f>
        <v>0</v>
      </c>
      <c r="D74" s="53">
        <f>SUMIF(Fev!$D$6:$D$75,"f4",(Fev!$G$6:$G$75))</f>
        <v>0</v>
      </c>
      <c r="E74" s="53">
        <f>SUMIF(Mar!$D$6:$D$75,"F4",(Mar!$G$6:$G$75))</f>
        <v>0</v>
      </c>
      <c r="F74" s="53">
        <f>SUMIF(Abr!$D$6:$D$75,"F4",(Abr!G$6:$G$75))</f>
        <v>0</v>
      </c>
      <c r="G74" s="53">
        <f>SUMIF(Mai!$D$6:$D$75,"F4",(Mai!$G$6:$G$75))</f>
        <v>0</v>
      </c>
      <c r="H74" s="53">
        <f>SUMIF(Jun!$D$6:$D$75,"F4",(Jun!$G$6:$G$75))</f>
        <v>0</v>
      </c>
      <c r="I74" s="53">
        <f>SUMIF(Jul!$D$6:$D$75,"F4",(Jul!$G$6:$G$75))</f>
        <v>0</v>
      </c>
      <c r="J74" s="53">
        <f>SUMIF(Ago!$D$6:$D$75,"F4",(Ago!$G$6:$G$75))</f>
        <v>0</v>
      </c>
      <c r="K74" s="53">
        <f>SUMIF(Set!$D$6:$D$75,"F4",(Set!$G$6:$G$75))</f>
        <v>0</v>
      </c>
      <c r="L74" s="53">
        <f>SUMIF(Out!$D$6:$D$75,"F4",(Out!$G$6:$G$75))</f>
        <v>0</v>
      </c>
      <c r="M74" s="53">
        <f>SUMIF(Nov!$D$6:$D$75,"F4",(Nov!$G$6:$G$75))</f>
        <v>0</v>
      </c>
      <c r="N74" s="53">
        <f>SUMIF(Dez!$D$6:$D$75,"F4",(Dez!$G$6:$G$75))</f>
        <v>0</v>
      </c>
      <c r="O74" s="190">
        <f t="shared" si="14"/>
        <v>0</v>
      </c>
      <c r="P74" s="39"/>
    </row>
    <row r="75" spans="1:17" s="34" customFormat="1">
      <c r="A75" s="40"/>
      <c r="B75" s="99" t="str">
        <f>+Codigo!D63</f>
        <v>Tarifas bancárias</v>
      </c>
      <c r="C75" s="53">
        <f>SUMIF(Jan!$D$6:$D$75,"f5",(Jan!$G$6:$G$75))</f>
        <v>0</v>
      </c>
      <c r="D75" s="53">
        <f>SUMIF(Fev!$D$6:$D$75,"f5",(Fev!$G$6:$G$75))</f>
        <v>0</v>
      </c>
      <c r="E75" s="53">
        <f>SUMIF(Mar!$D$6:$D$75,"F5",(Mar!$G$6:$G$75))</f>
        <v>0</v>
      </c>
      <c r="F75" s="53">
        <f>SUMIF(Abr!$D$6:$D$75,"F5",(Abr!G$6:$G$75))</f>
        <v>0</v>
      </c>
      <c r="G75" s="53">
        <f>SUMIF(Mai!$D$6:$D$75,"F5",(Mai!$G$6:$G$75))</f>
        <v>0</v>
      </c>
      <c r="H75" s="53">
        <f>SUMIF(Jun!$D$6:$D$75,"F5",(Jun!$G$6:$G$75))</f>
        <v>0</v>
      </c>
      <c r="I75" s="53">
        <f>SUMIF(Jul!$D$6:$D$75,"F5",(Jul!$G$6:$G$75))</f>
        <v>0</v>
      </c>
      <c r="J75" s="53">
        <f>SUMIF(Ago!$D$6:$D$75,"F5",(Ago!$G$6:$G$75))</f>
        <v>0</v>
      </c>
      <c r="K75" s="53">
        <f>SUMIF(Set!$D$6:$D$75,"F5",(Set!$G$6:$G$75))</f>
        <v>0</v>
      </c>
      <c r="L75" s="53">
        <f>SUMIF(Out!$D$6:$D$75,"F5",(Out!$G$6:$G$75))</f>
        <v>0</v>
      </c>
      <c r="M75" s="53">
        <f>SUMIF(Nov!$D$6:$D$75,"F5",(Nov!$G$6:$G$75))</f>
        <v>0</v>
      </c>
      <c r="N75" s="53">
        <f>SUMIF(Dez!$D$6:$D$75,"F5",(Dez!$G$6:$G$75))</f>
        <v>0</v>
      </c>
      <c r="O75" s="190">
        <f t="shared" si="14"/>
        <v>0</v>
      </c>
      <c r="P75" s="39"/>
    </row>
    <row r="76" spans="1:17" s="34" customFormat="1">
      <c r="A76" s="40"/>
      <c r="B76" s="99" t="str">
        <f>+Codigo!D64</f>
        <v>Financiamento de veículo</v>
      </c>
      <c r="C76" s="53">
        <f>SUMIF(Jan!$D$6:$D$75,"f6",(Jan!$G$6:$G$75))</f>
        <v>0</v>
      </c>
      <c r="D76" s="53">
        <f>SUMIF(Fev!$D$6:$D$75,"f6",(Fev!$G$6:$G$75))</f>
        <v>0</v>
      </c>
      <c r="E76" s="53">
        <f>SUMIF(Mar!$D$6:$D$75,"F6",(Mar!$G$6:$G$75))</f>
        <v>0</v>
      </c>
      <c r="F76" s="53">
        <f>SUMIF(Abr!$D$6:$D$75,"F6",(Abr!G$6:$G$75))</f>
        <v>0</v>
      </c>
      <c r="G76" s="53">
        <f>SUMIF(Mai!$D$6:$D$75,"F6",(Mai!$G$6:$G$75))</f>
        <v>0</v>
      </c>
      <c r="H76" s="53">
        <f>SUMIF(Jun!$D$6:$D$75,"F6",(Jun!$G$6:$G$75))</f>
        <v>0</v>
      </c>
      <c r="I76" s="53">
        <f>SUMIF(Jul!$D$6:$D$75,"F6",(Jul!$G$6:$G$75))</f>
        <v>0</v>
      </c>
      <c r="J76" s="53">
        <f>SUMIF(Ago!$D$6:$D$75,"F6",(Ago!$G$6:$G$75))</f>
        <v>0</v>
      </c>
      <c r="K76" s="53">
        <f>SUMIF(Set!$D$6:$D$75,"F6",(Set!$G$6:$G$75))</f>
        <v>0</v>
      </c>
      <c r="L76" s="53">
        <f>SUMIF(Out!$D$6:$D$75,"F6",(Out!$G$6:$G$75))</f>
        <v>0</v>
      </c>
      <c r="M76" s="53">
        <f>SUMIF(Nov!$D$6:$D$75,"F6",(Nov!$G$6:$G$75))</f>
        <v>0</v>
      </c>
      <c r="N76" s="53">
        <f>SUMIF(Dez!$D$6:$D$75,"F6",(Dez!$G$6:$G$75))</f>
        <v>0</v>
      </c>
      <c r="O76" s="190">
        <f t="shared" si="14"/>
        <v>0</v>
      </c>
      <c r="P76" s="39"/>
    </row>
    <row r="77" spans="1:17" s="34" customFormat="1">
      <c r="A77" s="40"/>
      <c r="B77" s="99" t="str">
        <f>+Codigo!D66</f>
        <v xml:space="preserve">Imposto de Renda a Pagar </v>
      </c>
      <c r="C77" s="53">
        <f>SUMIF(Jan!$D$6:$D$75,"f8",(Jan!$G$6:$G$75))</f>
        <v>0</v>
      </c>
      <c r="D77" s="53">
        <f>SUMIF(Fev!$D$6:$D$75,"f8",(Fev!$G$6:$G$75))</f>
        <v>0</v>
      </c>
      <c r="E77" s="53">
        <f>SUMIF(Mar!$D$6:$D$75,"F8",(Mar!$G$6:$G$75))</f>
        <v>0</v>
      </c>
      <c r="F77" s="53">
        <f>SUMIF(Abr!$D$6:$D$75,"F8",(Abr!G$6:$G$75))</f>
        <v>0</v>
      </c>
      <c r="G77" s="53">
        <f>SUMIF(Mai!$D$6:$D$75,"F8",(Mai!$G$6:$G$75))</f>
        <v>0</v>
      </c>
      <c r="H77" s="53">
        <f>SUMIF(Jun!$D$6:$D$75,"F8",(Jun!$G$6:$G$75))</f>
        <v>0</v>
      </c>
      <c r="I77" s="53">
        <f>SUMIF(Jul!$D$6:$D$75,"F8",(Jul!$G$6:$G$75))</f>
        <v>0</v>
      </c>
      <c r="J77" s="53">
        <f>SUMIF(Ago!$D$6:$D$75,"F8",(Ago!$G$6:$G$75))</f>
        <v>0</v>
      </c>
      <c r="K77" s="53">
        <f>SUMIF(Set!$D$6:$D$75,"F8",(Set!$G$6:$G$75))</f>
        <v>0</v>
      </c>
      <c r="L77" s="53">
        <f>SUMIF(Out!$D$6:$D$75,"F8",(Out!$G$6:$G$75))</f>
        <v>0</v>
      </c>
      <c r="M77" s="53">
        <f>SUMIF(Nov!$D$6:$D$75,"F8",(Nov!$G$6:$G$75))</f>
        <v>0</v>
      </c>
      <c r="N77" s="53">
        <f>SUMIF(Dez!$D$6:$D$75,"F8",(Dez!$G$6:$G$75))</f>
        <v>0</v>
      </c>
      <c r="O77" s="190">
        <f t="shared" si="14"/>
        <v>0</v>
      </c>
      <c r="P77" s="39"/>
    </row>
    <row r="78" spans="1:17" s="30" customFormat="1" ht="17.25" customHeight="1">
      <c r="A78" s="28"/>
      <c r="B78" s="116" t="s">
        <v>84</v>
      </c>
      <c r="C78" s="61">
        <f t="shared" ref="C78:O78" si="15">+C13+C19+C32+C37+C42+C49+C59+C64+C70</f>
        <v>1650</v>
      </c>
      <c r="D78" s="61">
        <f t="shared" si="15"/>
        <v>0</v>
      </c>
      <c r="E78" s="61">
        <f t="shared" si="15"/>
        <v>0</v>
      </c>
      <c r="F78" s="61">
        <f t="shared" si="15"/>
        <v>0</v>
      </c>
      <c r="G78" s="61">
        <f t="shared" si="15"/>
        <v>0</v>
      </c>
      <c r="H78" s="61">
        <f t="shared" si="15"/>
        <v>0</v>
      </c>
      <c r="I78" s="61">
        <f t="shared" si="15"/>
        <v>0</v>
      </c>
      <c r="J78" s="61">
        <f t="shared" si="15"/>
        <v>0</v>
      </c>
      <c r="K78" s="61">
        <f t="shared" si="15"/>
        <v>0</v>
      </c>
      <c r="L78" s="61">
        <f t="shared" si="15"/>
        <v>0</v>
      </c>
      <c r="M78" s="61">
        <f t="shared" si="15"/>
        <v>0</v>
      </c>
      <c r="N78" s="61">
        <f t="shared" si="15"/>
        <v>15</v>
      </c>
      <c r="O78" s="61">
        <f t="shared" si="15"/>
        <v>1665</v>
      </c>
      <c r="P78" s="39"/>
      <c r="Q78" s="29"/>
    </row>
    <row r="79" spans="1:17" s="130" customFormat="1" ht="3" customHeight="1">
      <c r="A79" s="28"/>
      <c r="B79" s="133"/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8"/>
      <c r="P79" s="39"/>
      <c r="Q79" s="129"/>
    </row>
    <row r="80" spans="1:17" s="34" customFormat="1" ht="15.75">
      <c r="A80" s="28"/>
      <c r="B80" s="131" t="s">
        <v>235</v>
      </c>
      <c r="C80" s="132">
        <f t="shared" ref="C80:O80" si="16">+C10-C78</f>
        <v>-650</v>
      </c>
      <c r="D80" s="132">
        <f t="shared" si="16"/>
        <v>0</v>
      </c>
      <c r="E80" s="132">
        <f t="shared" si="16"/>
        <v>0</v>
      </c>
      <c r="F80" s="132">
        <f t="shared" si="16"/>
        <v>0</v>
      </c>
      <c r="G80" s="132">
        <f t="shared" si="16"/>
        <v>0</v>
      </c>
      <c r="H80" s="132">
        <f t="shared" si="16"/>
        <v>0</v>
      </c>
      <c r="I80" s="132">
        <f t="shared" si="16"/>
        <v>0</v>
      </c>
      <c r="J80" s="132">
        <f t="shared" si="16"/>
        <v>0</v>
      </c>
      <c r="K80" s="132">
        <f t="shared" si="16"/>
        <v>0</v>
      </c>
      <c r="L80" s="132">
        <f t="shared" si="16"/>
        <v>0</v>
      </c>
      <c r="M80" s="132">
        <f t="shared" si="16"/>
        <v>0</v>
      </c>
      <c r="N80" s="132">
        <f t="shared" si="16"/>
        <v>735</v>
      </c>
      <c r="O80" s="132">
        <f t="shared" si="16"/>
        <v>85</v>
      </c>
      <c r="P80" s="39"/>
    </row>
    <row r="81" spans="1:17" ht="5.25" customHeight="1">
      <c r="A81" s="28"/>
      <c r="B81" s="134"/>
      <c r="O81" s="23"/>
      <c r="P81" s="39"/>
      <c r="Q81" s="20"/>
    </row>
    <row r="82" spans="1:17" s="30" customFormat="1" ht="15.75">
      <c r="A82" s="28"/>
      <c r="B82" s="116" t="s">
        <v>243</v>
      </c>
      <c r="C82" s="61">
        <f>+C10-C78</f>
        <v>-650</v>
      </c>
      <c r="D82" s="61">
        <f>+D80+C82</f>
        <v>-650</v>
      </c>
      <c r="E82" s="61">
        <f t="shared" ref="E82:N82" si="17">+E80+D82</f>
        <v>-650</v>
      </c>
      <c r="F82" s="61">
        <f t="shared" si="17"/>
        <v>-650</v>
      </c>
      <c r="G82" s="61">
        <f t="shared" si="17"/>
        <v>-650</v>
      </c>
      <c r="H82" s="61">
        <f t="shared" si="17"/>
        <v>-650</v>
      </c>
      <c r="I82" s="61">
        <f t="shared" si="17"/>
        <v>-650</v>
      </c>
      <c r="J82" s="61">
        <f t="shared" si="17"/>
        <v>-650</v>
      </c>
      <c r="K82" s="61">
        <f t="shared" si="17"/>
        <v>-650</v>
      </c>
      <c r="L82" s="61">
        <f t="shared" si="17"/>
        <v>-650</v>
      </c>
      <c r="M82" s="61">
        <f t="shared" si="17"/>
        <v>-650</v>
      </c>
      <c r="N82" s="61">
        <f t="shared" si="17"/>
        <v>85</v>
      </c>
      <c r="O82" s="61"/>
      <c r="P82" s="39"/>
      <c r="Q82" s="29"/>
    </row>
    <row r="83" spans="1:17" s="49" customFormat="1">
      <c r="A83"/>
      <c r="B83"/>
      <c r="C83" s="318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18"/>
      <c r="P83"/>
      <c r="Q83" s="51"/>
    </row>
    <row r="84" spans="1:17" s="114" customFormat="1" ht="26.25">
      <c r="A84" s="32"/>
      <c r="B84" s="115" t="s">
        <v>239</v>
      </c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2"/>
      <c r="O84" s="113"/>
      <c r="P84" s="111"/>
      <c r="Q84" s="32"/>
    </row>
    <row r="85" spans="1:17" s="34" customFormat="1" ht="14.25" customHeight="1">
      <c r="A85" s="35"/>
      <c r="B85" s="110" t="s">
        <v>237</v>
      </c>
      <c r="C85" s="26" t="s">
        <v>52</v>
      </c>
      <c r="D85" s="26" t="s">
        <v>53</v>
      </c>
      <c r="E85" s="26" t="s">
        <v>54</v>
      </c>
      <c r="F85" s="26" t="s">
        <v>55</v>
      </c>
      <c r="G85" s="26" t="s">
        <v>56</v>
      </c>
      <c r="H85" s="26" t="s">
        <v>57</v>
      </c>
      <c r="I85" s="26" t="s">
        <v>58</v>
      </c>
      <c r="J85" s="26" t="s">
        <v>59</v>
      </c>
      <c r="K85" s="26" t="s">
        <v>60</v>
      </c>
      <c r="L85" s="26" t="s">
        <v>61</v>
      </c>
      <c r="M85" s="26" t="s">
        <v>62</v>
      </c>
      <c r="N85" s="26" t="s">
        <v>63</v>
      </c>
      <c r="O85" s="26" t="s">
        <v>269</v>
      </c>
      <c r="P85" s="27"/>
    </row>
    <row r="86" spans="1:17" s="34" customFormat="1">
      <c r="A86" s="37"/>
      <c r="B86" s="63" t="str">
        <f>+B3</f>
        <v>Receita</v>
      </c>
      <c r="C86" s="63">
        <f t="shared" ref="C86:N86" si="18">+C10</f>
        <v>1000</v>
      </c>
      <c r="D86" s="63">
        <f t="shared" si="18"/>
        <v>0</v>
      </c>
      <c r="E86" s="63">
        <f t="shared" si="18"/>
        <v>0</v>
      </c>
      <c r="F86" s="63">
        <f t="shared" si="18"/>
        <v>0</v>
      </c>
      <c r="G86" s="63">
        <f t="shared" si="18"/>
        <v>0</v>
      </c>
      <c r="H86" s="63">
        <f t="shared" si="18"/>
        <v>0</v>
      </c>
      <c r="I86" s="63">
        <f t="shared" si="18"/>
        <v>0</v>
      </c>
      <c r="J86" s="63">
        <f t="shared" si="18"/>
        <v>0</v>
      </c>
      <c r="K86" s="63">
        <f t="shared" si="18"/>
        <v>0</v>
      </c>
      <c r="L86" s="63">
        <f t="shared" si="18"/>
        <v>0</v>
      </c>
      <c r="M86" s="63">
        <f t="shared" si="18"/>
        <v>0</v>
      </c>
      <c r="N86" s="63">
        <f t="shared" si="18"/>
        <v>750</v>
      </c>
      <c r="O86" s="120">
        <f>SUM(C86:N86)</f>
        <v>1750</v>
      </c>
      <c r="P86" s="38"/>
    </row>
    <row r="87" spans="1:17" s="34" customFormat="1" ht="3.75" customHeight="1">
      <c r="A87" s="37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38"/>
    </row>
    <row r="88" spans="1:17" s="34" customFormat="1">
      <c r="A88" s="37"/>
      <c r="B88" s="119" t="s">
        <v>236</v>
      </c>
      <c r="C88" s="119">
        <f>SUM(C89:C97)</f>
        <v>1650</v>
      </c>
      <c r="D88" s="119">
        <f>SUM(D89:D97)</f>
        <v>0</v>
      </c>
      <c r="E88" s="119">
        <f t="shared" ref="E88:N88" si="19">SUM(E89:E97)</f>
        <v>0</v>
      </c>
      <c r="F88" s="119">
        <f t="shared" si="19"/>
        <v>0</v>
      </c>
      <c r="G88" s="119">
        <f t="shared" si="19"/>
        <v>0</v>
      </c>
      <c r="H88" s="119">
        <f t="shared" si="19"/>
        <v>0</v>
      </c>
      <c r="I88" s="119">
        <f t="shared" si="19"/>
        <v>0</v>
      </c>
      <c r="J88" s="119">
        <f t="shared" si="19"/>
        <v>0</v>
      </c>
      <c r="K88" s="119">
        <f t="shared" si="19"/>
        <v>0</v>
      </c>
      <c r="L88" s="119">
        <f t="shared" si="19"/>
        <v>0</v>
      </c>
      <c r="M88" s="119">
        <f t="shared" si="19"/>
        <v>0</v>
      </c>
      <c r="N88" s="119">
        <f t="shared" si="19"/>
        <v>15</v>
      </c>
      <c r="O88" s="120">
        <f>SUM(O89:O97)</f>
        <v>1665</v>
      </c>
      <c r="P88" s="38"/>
    </row>
    <row r="89" spans="1:17" s="34" customFormat="1" ht="15" customHeight="1">
      <c r="A89" s="39"/>
      <c r="B89" s="53" t="str">
        <f>+B13</f>
        <v>Alimentação</v>
      </c>
      <c r="C89" s="53">
        <f>+C13</f>
        <v>1150</v>
      </c>
      <c r="D89" s="53">
        <f>+D13</f>
        <v>0</v>
      </c>
      <c r="E89" s="53">
        <f t="shared" ref="E89:N89" si="20">+E13</f>
        <v>0</v>
      </c>
      <c r="F89" s="53">
        <f t="shared" si="20"/>
        <v>0</v>
      </c>
      <c r="G89" s="53">
        <f t="shared" si="20"/>
        <v>0</v>
      </c>
      <c r="H89" s="53">
        <f t="shared" si="20"/>
        <v>0</v>
      </c>
      <c r="I89" s="53">
        <f t="shared" si="20"/>
        <v>0</v>
      </c>
      <c r="J89" s="53">
        <f t="shared" si="20"/>
        <v>0</v>
      </c>
      <c r="K89" s="53">
        <f t="shared" si="20"/>
        <v>0</v>
      </c>
      <c r="L89" s="53">
        <f t="shared" si="20"/>
        <v>0</v>
      </c>
      <c r="M89" s="53">
        <f t="shared" si="20"/>
        <v>0</v>
      </c>
      <c r="N89" s="53">
        <f t="shared" si="20"/>
        <v>0</v>
      </c>
      <c r="O89" s="120">
        <f>SUM(C89:N89)</f>
        <v>1150</v>
      </c>
      <c r="P89" s="39"/>
    </row>
    <row r="90" spans="1:17" s="34" customFormat="1" ht="15" customHeight="1">
      <c r="A90" s="39"/>
      <c r="B90" s="53" t="str">
        <f>+B19</f>
        <v>Moradia</v>
      </c>
      <c r="C90" s="53">
        <f>+C19</f>
        <v>0</v>
      </c>
      <c r="D90" s="53">
        <f>+D19</f>
        <v>0</v>
      </c>
      <c r="E90" s="53">
        <f t="shared" ref="E90:N90" si="21">+E19</f>
        <v>0</v>
      </c>
      <c r="F90" s="53">
        <f t="shared" si="21"/>
        <v>0</v>
      </c>
      <c r="G90" s="53">
        <f t="shared" si="21"/>
        <v>0</v>
      </c>
      <c r="H90" s="53">
        <f t="shared" si="21"/>
        <v>0</v>
      </c>
      <c r="I90" s="53">
        <f t="shared" si="21"/>
        <v>0</v>
      </c>
      <c r="J90" s="53">
        <f t="shared" si="21"/>
        <v>0</v>
      </c>
      <c r="K90" s="53">
        <f t="shared" si="21"/>
        <v>0</v>
      </c>
      <c r="L90" s="53">
        <f t="shared" si="21"/>
        <v>0</v>
      </c>
      <c r="M90" s="53">
        <f t="shared" si="21"/>
        <v>0</v>
      </c>
      <c r="N90" s="53">
        <f t="shared" si="21"/>
        <v>0</v>
      </c>
      <c r="O90" s="120">
        <f t="shared" ref="O90:O97" si="22">SUM(C90:N90)</f>
        <v>0</v>
      </c>
      <c r="P90" s="39"/>
    </row>
    <row r="91" spans="1:17" s="34" customFormat="1" ht="15" customHeight="1">
      <c r="A91" s="39"/>
      <c r="B91" s="53" t="str">
        <f>+B32</f>
        <v>Educação</v>
      </c>
      <c r="C91" s="53">
        <f>+C32</f>
        <v>0</v>
      </c>
      <c r="D91" s="53">
        <f>+D32</f>
        <v>0</v>
      </c>
      <c r="E91" s="53">
        <f t="shared" ref="E91:N91" si="23">+E32</f>
        <v>0</v>
      </c>
      <c r="F91" s="53">
        <f t="shared" si="23"/>
        <v>0</v>
      </c>
      <c r="G91" s="53">
        <f t="shared" si="23"/>
        <v>0</v>
      </c>
      <c r="H91" s="53">
        <f t="shared" si="23"/>
        <v>0</v>
      </c>
      <c r="I91" s="53">
        <f t="shared" si="23"/>
        <v>0</v>
      </c>
      <c r="J91" s="53">
        <f t="shared" si="23"/>
        <v>0</v>
      </c>
      <c r="K91" s="53">
        <f t="shared" si="23"/>
        <v>0</v>
      </c>
      <c r="L91" s="53">
        <f t="shared" si="23"/>
        <v>0</v>
      </c>
      <c r="M91" s="53">
        <f t="shared" si="23"/>
        <v>0</v>
      </c>
      <c r="N91" s="53">
        <f t="shared" si="23"/>
        <v>0</v>
      </c>
      <c r="O91" s="120">
        <f t="shared" si="22"/>
        <v>0</v>
      </c>
      <c r="P91" s="39"/>
    </row>
    <row r="92" spans="1:17" s="34" customFormat="1" ht="15" customHeight="1">
      <c r="A92" s="39"/>
      <c r="B92" s="53" t="str">
        <f>+B37</f>
        <v>Animal de Estimação</v>
      </c>
      <c r="C92" s="53">
        <f>+C37</f>
        <v>0</v>
      </c>
      <c r="D92" s="53">
        <f>+D37</f>
        <v>0</v>
      </c>
      <c r="E92" s="53">
        <f t="shared" ref="E92:N92" si="24">+E37</f>
        <v>0</v>
      </c>
      <c r="F92" s="53">
        <f t="shared" si="24"/>
        <v>0</v>
      </c>
      <c r="G92" s="53">
        <f t="shared" si="24"/>
        <v>0</v>
      </c>
      <c r="H92" s="53">
        <f t="shared" si="24"/>
        <v>0</v>
      </c>
      <c r="I92" s="53">
        <f t="shared" si="24"/>
        <v>0</v>
      </c>
      <c r="J92" s="53">
        <f t="shared" si="24"/>
        <v>0</v>
      </c>
      <c r="K92" s="53">
        <f t="shared" si="24"/>
        <v>0</v>
      </c>
      <c r="L92" s="53">
        <f t="shared" si="24"/>
        <v>0</v>
      </c>
      <c r="M92" s="53">
        <f t="shared" si="24"/>
        <v>0</v>
      </c>
      <c r="N92" s="53">
        <f t="shared" si="24"/>
        <v>0</v>
      </c>
      <c r="O92" s="120">
        <f t="shared" si="22"/>
        <v>0</v>
      </c>
      <c r="P92" s="39"/>
    </row>
    <row r="93" spans="1:17" s="34" customFormat="1" ht="15" customHeight="1">
      <c r="A93" s="39"/>
      <c r="B93" s="53" t="str">
        <f>+B42</f>
        <v>Saúde</v>
      </c>
      <c r="C93" s="53">
        <f>+C42</f>
        <v>0</v>
      </c>
      <c r="D93" s="53">
        <f>+D42</f>
        <v>0</v>
      </c>
      <c r="E93" s="53">
        <f t="shared" ref="E93:N93" si="25">+E42</f>
        <v>0</v>
      </c>
      <c r="F93" s="53">
        <f t="shared" si="25"/>
        <v>0</v>
      </c>
      <c r="G93" s="53">
        <f t="shared" si="25"/>
        <v>0</v>
      </c>
      <c r="H93" s="53">
        <f t="shared" si="25"/>
        <v>0</v>
      </c>
      <c r="I93" s="53">
        <f t="shared" si="25"/>
        <v>0</v>
      </c>
      <c r="J93" s="53">
        <f t="shared" si="25"/>
        <v>0</v>
      </c>
      <c r="K93" s="53">
        <f t="shared" si="25"/>
        <v>0</v>
      </c>
      <c r="L93" s="53">
        <f t="shared" si="25"/>
        <v>0</v>
      </c>
      <c r="M93" s="53">
        <f t="shared" si="25"/>
        <v>0</v>
      </c>
      <c r="N93" s="53">
        <f t="shared" si="25"/>
        <v>0</v>
      </c>
      <c r="O93" s="120">
        <f t="shared" si="22"/>
        <v>0</v>
      </c>
      <c r="P93" s="39"/>
    </row>
    <row r="94" spans="1:17" s="34" customFormat="1" ht="15" customHeight="1">
      <c r="A94" s="39"/>
      <c r="B94" s="53" t="str">
        <f>+B49</f>
        <v>Transporte</v>
      </c>
      <c r="C94" s="53">
        <f>+C49</f>
        <v>0</v>
      </c>
      <c r="D94" s="53">
        <f>+D49</f>
        <v>0</v>
      </c>
      <c r="E94" s="53">
        <f t="shared" ref="E94:N94" si="26">+E49</f>
        <v>0</v>
      </c>
      <c r="F94" s="53">
        <f t="shared" si="26"/>
        <v>0</v>
      </c>
      <c r="G94" s="53">
        <f t="shared" si="26"/>
        <v>0</v>
      </c>
      <c r="H94" s="53">
        <f t="shared" si="26"/>
        <v>0</v>
      </c>
      <c r="I94" s="53">
        <f t="shared" si="26"/>
        <v>0</v>
      </c>
      <c r="J94" s="53">
        <f t="shared" si="26"/>
        <v>0</v>
      </c>
      <c r="K94" s="53">
        <f t="shared" si="26"/>
        <v>0</v>
      </c>
      <c r="L94" s="53">
        <f t="shared" si="26"/>
        <v>0</v>
      </c>
      <c r="M94" s="53">
        <f t="shared" si="26"/>
        <v>0</v>
      </c>
      <c r="N94" s="53">
        <f t="shared" si="26"/>
        <v>0</v>
      </c>
      <c r="O94" s="120">
        <f t="shared" si="22"/>
        <v>0</v>
      </c>
      <c r="P94" s="39"/>
    </row>
    <row r="95" spans="1:17" s="34" customFormat="1" ht="15" customHeight="1">
      <c r="A95" s="39"/>
      <c r="B95" s="53" t="str">
        <f>+B59</f>
        <v>Pessoais</v>
      </c>
      <c r="C95" s="53">
        <f>+C59</f>
        <v>0</v>
      </c>
      <c r="D95" s="53">
        <f>+D59</f>
        <v>0</v>
      </c>
      <c r="E95" s="53">
        <f t="shared" ref="E95:N95" si="27">+E59</f>
        <v>0</v>
      </c>
      <c r="F95" s="53">
        <f t="shared" si="27"/>
        <v>0</v>
      </c>
      <c r="G95" s="53">
        <f t="shared" si="27"/>
        <v>0</v>
      </c>
      <c r="H95" s="53">
        <f t="shared" si="27"/>
        <v>0</v>
      </c>
      <c r="I95" s="53">
        <f t="shared" si="27"/>
        <v>0</v>
      </c>
      <c r="J95" s="53">
        <f t="shared" si="27"/>
        <v>0</v>
      </c>
      <c r="K95" s="53">
        <f t="shared" si="27"/>
        <v>0</v>
      </c>
      <c r="L95" s="53">
        <f t="shared" si="27"/>
        <v>0</v>
      </c>
      <c r="M95" s="53">
        <f t="shared" si="27"/>
        <v>0</v>
      </c>
      <c r="N95" s="53">
        <f t="shared" si="27"/>
        <v>15</v>
      </c>
      <c r="O95" s="120">
        <f t="shared" si="22"/>
        <v>15</v>
      </c>
      <c r="P95" s="39"/>
    </row>
    <row r="96" spans="1:17" s="34" customFormat="1" ht="15" customHeight="1">
      <c r="A96" s="39"/>
      <c r="B96" s="53" t="str">
        <f>+B64</f>
        <v>Lazer</v>
      </c>
      <c r="C96" s="53">
        <f>+C64</f>
        <v>0</v>
      </c>
      <c r="D96" s="53">
        <f>+D64</f>
        <v>0</v>
      </c>
      <c r="E96" s="53">
        <f t="shared" ref="E96:N96" si="28">+E64</f>
        <v>0</v>
      </c>
      <c r="F96" s="53">
        <f t="shared" si="28"/>
        <v>0</v>
      </c>
      <c r="G96" s="53">
        <f t="shared" si="28"/>
        <v>0</v>
      </c>
      <c r="H96" s="53">
        <f t="shared" si="28"/>
        <v>0</v>
      </c>
      <c r="I96" s="53">
        <f t="shared" si="28"/>
        <v>0</v>
      </c>
      <c r="J96" s="53">
        <f t="shared" si="28"/>
        <v>0</v>
      </c>
      <c r="K96" s="53">
        <f t="shared" si="28"/>
        <v>0</v>
      </c>
      <c r="L96" s="53">
        <f t="shared" si="28"/>
        <v>0</v>
      </c>
      <c r="M96" s="53">
        <f t="shared" si="28"/>
        <v>0</v>
      </c>
      <c r="N96" s="53">
        <f t="shared" si="28"/>
        <v>0</v>
      </c>
      <c r="O96" s="120">
        <f t="shared" si="22"/>
        <v>0</v>
      </c>
      <c r="P96" s="39"/>
    </row>
    <row r="97" spans="1:17" s="34" customFormat="1" ht="15" customHeight="1">
      <c r="A97" s="39"/>
      <c r="B97" s="106" t="str">
        <f>+B70</f>
        <v>Serviços Financeiros</v>
      </c>
      <c r="C97" s="106">
        <f>+C70</f>
        <v>500</v>
      </c>
      <c r="D97" s="106">
        <f>+D70</f>
        <v>0</v>
      </c>
      <c r="E97" s="106">
        <f t="shared" ref="E97:N97" si="29">+E70</f>
        <v>0</v>
      </c>
      <c r="F97" s="106">
        <f t="shared" si="29"/>
        <v>0</v>
      </c>
      <c r="G97" s="106">
        <f t="shared" si="29"/>
        <v>0</v>
      </c>
      <c r="H97" s="106">
        <f t="shared" si="29"/>
        <v>0</v>
      </c>
      <c r="I97" s="106">
        <f t="shared" si="29"/>
        <v>0</v>
      </c>
      <c r="J97" s="106">
        <f t="shared" si="29"/>
        <v>0</v>
      </c>
      <c r="K97" s="106">
        <f t="shared" si="29"/>
        <v>0</v>
      </c>
      <c r="L97" s="106">
        <f t="shared" si="29"/>
        <v>0</v>
      </c>
      <c r="M97" s="106">
        <f t="shared" si="29"/>
        <v>0</v>
      </c>
      <c r="N97" s="106">
        <f t="shared" si="29"/>
        <v>0</v>
      </c>
      <c r="O97" s="121">
        <f t="shared" si="22"/>
        <v>500</v>
      </c>
      <c r="P97" s="39"/>
    </row>
    <row r="98" spans="1:17" s="34" customFormat="1" ht="15.75">
      <c r="A98" s="37"/>
      <c r="B98" s="107" t="s">
        <v>235</v>
      </c>
      <c r="C98" s="108">
        <f>+C86-C88</f>
        <v>-650</v>
      </c>
      <c r="D98" s="108">
        <f>+D86-D88</f>
        <v>0</v>
      </c>
      <c r="E98" s="108">
        <f t="shared" ref="E98:N98" si="30">+E86-E88</f>
        <v>0</v>
      </c>
      <c r="F98" s="108">
        <f t="shared" si="30"/>
        <v>0</v>
      </c>
      <c r="G98" s="108">
        <f t="shared" si="30"/>
        <v>0</v>
      </c>
      <c r="H98" s="108">
        <f t="shared" si="30"/>
        <v>0</v>
      </c>
      <c r="I98" s="108">
        <f t="shared" si="30"/>
        <v>0</v>
      </c>
      <c r="J98" s="108">
        <f t="shared" si="30"/>
        <v>0</v>
      </c>
      <c r="K98" s="108">
        <f t="shared" si="30"/>
        <v>0</v>
      </c>
      <c r="L98" s="108">
        <f t="shared" si="30"/>
        <v>0</v>
      </c>
      <c r="M98" s="108">
        <f t="shared" si="30"/>
        <v>0</v>
      </c>
      <c r="N98" s="108">
        <f t="shared" si="30"/>
        <v>735</v>
      </c>
      <c r="O98" s="108">
        <f>+O86-O88</f>
        <v>85</v>
      </c>
      <c r="P98" s="37"/>
    </row>
    <row r="99" spans="1:17" s="114" customFormat="1" ht="3" customHeight="1">
      <c r="A99" s="32"/>
      <c r="B99" s="117"/>
      <c r="C99" s="118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  <c r="O99" s="118"/>
      <c r="P99" s="32"/>
    </row>
    <row r="100" spans="1:17" s="30" customFormat="1" ht="15.75">
      <c r="A100" s="28"/>
      <c r="B100" s="116" t="s">
        <v>242</v>
      </c>
      <c r="C100" s="61">
        <f>+C98</f>
        <v>-650</v>
      </c>
      <c r="D100" s="61">
        <f>+D98+C100</f>
        <v>-650</v>
      </c>
      <c r="E100" s="61">
        <f t="shared" ref="E100:N100" si="31">+E98+D100</f>
        <v>-650</v>
      </c>
      <c r="F100" s="61">
        <f t="shared" si="31"/>
        <v>-650</v>
      </c>
      <c r="G100" s="61">
        <f t="shared" si="31"/>
        <v>-650</v>
      </c>
      <c r="H100" s="61">
        <f t="shared" si="31"/>
        <v>-650</v>
      </c>
      <c r="I100" s="61">
        <f t="shared" si="31"/>
        <v>-650</v>
      </c>
      <c r="J100" s="61">
        <f t="shared" si="31"/>
        <v>-650</v>
      </c>
      <c r="K100" s="61">
        <f t="shared" si="31"/>
        <v>-650</v>
      </c>
      <c r="L100" s="61">
        <f t="shared" si="31"/>
        <v>-650</v>
      </c>
      <c r="M100" s="61">
        <f t="shared" si="31"/>
        <v>-650</v>
      </c>
      <c r="N100" s="61">
        <f t="shared" si="31"/>
        <v>85</v>
      </c>
      <c r="O100" s="61"/>
      <c r="P100" s="28"/>
      <c r="Q100" s="29"/>
    </row>
    <row r="101" spans="1:17" s="49" customFormat="1">
      <c r="B101" s="50"/>
      <c r="C101" s="181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Q101" s="51"/>
    </row>
    <row r="102" spans="1:17" s="114" customFormat="1" ht="32.25" customHeight="1">
      <c r="A102" s="32"/>
      <c r="B102" s="180" t="s">
        <v>384</v>
      </c>
      <c r="C102" s="111"/>
      <c r="D102" s="111"/>
      <c r="E102" s="111"/>
      <c r="F102" s="111"/>
      <c r="G102" s="111"/>
      <c r="H102" s="111"/>
      <c r="I102" s="111"/>
      <c r="J102" s="111"/>
      <c r="K102" s="111"/>
      <c r="L102" s="111"/>
      <c r="M102" s="111"/>
      <c r="N102" s="112"/>
      <c r="O102" s="113"/>
      <c r="P102" s="111"/>
      <c r="Q102" s="32"/>
    </row>
    <row r="103" spans="1:17" ht="21" customHeight="1">
      <c r="A103" s="28"/>
      <c r="B103" s="58" t="s">
        <v>153</v>
      </c>
      <c r="C103" s="26" t="s">
        <v>52</v>
      </c>
      <c r="D103" s="26" t="s">
        <v>53</v>
      </c>
      <c r="E103" s="26" t="s">
        <v>54</v>
      </c>
      <c r="F103" s="26" t="s">
        <v>55</v>
      </c>
      <c r="G103" s="26" t="s">
        <v>56</v>
      </c>
      <c r="H103" s="26" t="s">
        <v>57</v>
      </c>
      <c r="I103" s="26" t="s">
        <v>58</v>
      </c>
      <c r="J103" s="26" t="s">
        <v>59</v>
      </c>
      <c r="K103" s="26" t="s">
        <v>60</v>
      </c>
      <c r="L103" s="26" t="s">
        <v>61</v>
      </c>
      <c r="M103" s="26" t="s">
        <v>62</v>
      </c>
      <c r="N103" s="26" t="s">
        <v>63</v>
      </c>
      <c r="O103" s="26" t="s">
        <v>269</v>
      </c>
      <c r="P103" s="28"/>
      <c r="Q103" s="20"/>
    </row>
    <row r="104" spans="1:17" ht="15" customHeight="1">
      <c r="A104" s="28"/>
      <c r="B104" s="45" t="s">
        <v>85</v>
      </c>
      <c r="C104" s="140">
        <f>SUMIF(Jan!H6:H75,"DP",(Jan!G6:G75))+SUMIF(Jan!H6:H75,"RD",(Jan!G6:G75))</f>
        <v>1000</v>
      </c>
      <c r="D104" s="140">
        <f>SUMIF(Fev!$H$6:$H$75,"DP",(Fev!$G$6:$G$75))+SUMIF(Fev!$H$6:$H$75,"RD",(Fev!$G$6:$G$75))</f>
        <v>0</v>
      </c>
      <c r="E104" s="140">
        <f>SUMIF(Mar!$H$6:$H$75,"DP",(Mar!$G$6:$G$75))+SUMIF(Mar!$H$6:$H$75,"RD",(Mar!$G$6:$G$75))</f>
        <v>0</v>
      </c>
      <c r="F104" s="140">
        <f>SUMIF(Abr!$H$6:$H$75,"DP",(Abr!$G$6:$G$75))+SUMIF(Abr!$H$6:$H$75,"RD",(Abr!$G$6:$G$75))</f>
        <v>0</v>
      </c>
      <c r="G104" s="140">
        <f>SUMIF(Mai!$H$6:$H$75,"DP",(Mai!$G$6:$G$75))+SUMIF(Mai!$H$6:$H$75,"RD",(Mai!$G$6:$G$75))</f>
        <v>0</v>
      </c>
      <c r="H104" s="140">
        <f>SUMIF(Jun!$H$6:$H$75,"DP",(Jun!$G$6:$G$75))+SUMIF(Jun!$H$6:$H$75,"RD",(Jun!$G$6:$G$75))</f>
        <v>0</v>
      </c>
      <c r="I104" s="140">
        <f>SUMIF(Jul!$H$6:$H$75,"DP",(Jul!$G$6:$G$75))+SUMIF(Jul!$H$6:$H$75,"RD",(Jul!$G$6:$G$75))</f>
        <v>0</v>
      </c>
      <c r="J104" s="140">
        <f>SUMIF(Ago!$H$6:$H$75,"DP",(Ago!$G$6:$G$75))+SUMIF(Ago!$H$6:$H$75,"RD",(Ago!$G$6:$G$75))</f>
        <v>0</v>
      </c>
      <c r="K104" s="140">
        <f>SUMIF(Set!$H$6:$H$75,"DP",(Set!$G$6:$G$75))+SUMIF(Set!$H$6:$H$75,"RD",(Set!$G$6:$G$75))</f>
        <v>0</v>
      </c>
      <c r="L104" s="140">
        <f>SUMIF(Out!$H$6:$H$75,"DP",(Out!$G$6:$G$75))+SUMIF(Out!$H$6:$H$75,"RD",(Out!$G$6:$G$75))</f>
        <v>0</v>
      </c>
      <c r="M104" s="140">
        <f>SUMIF(Nov!$H$6:$H$75,"DP",(Nov!$G$6:$G$75))+SUMIF(Nov!$H$6:$H$75,"RD",(Nov!$G$6:$G$75))</f>
        <v>0</v>
      </c>
      <c r="N104" s="140">
        <f>SUMIF(Dez!$H$6:$H$75,"DP",(Dez!$G$6:$G$75))+SUMIF(Dez!$H$6:$H$75,"RD",(Dez!$G$6:$G$75))</f>
        <v>750</v>
      </c>
      <c r="O104" s="54">
        <f t="shared" ref="O104:O110" si="32">SUM(C104:N104)</f>
        <v>1750</v>
      </c>
      <c r="P104" s="28"/>
      <c r="Q104" s="20"/>
    </row>
    <row r="105" spans="1:17" ht="15" customHeight="1">
      <c r="A105" s="28"/>
      <c r="B105" s="62" t="s">
        <v>162</v>
      </c>
      <c r="C105" s="57">
        <f>+Jan!$J$5+Jan!$K$5</f>
        <v>-92.8</v>
      </c>
      <c r="D105" s="57">
        <f>+Fev!$J$5+Fev!$K$5</f>
        <v>0</v>
      </c>
      <c r="E105" s="57">
        <f>+Mar!$J$5+Mar!$K$5</f>
        <v>0</v>
      </c>
      <c r="F105" s="57">
        <f>+Abr!$J$5+Abr!$K$5</f>
        <v>0</v>
      </c>
      <c r="G105" s="57">
        <f>+Mai!$J$5+Mai!$K$5</f>
        <v>0</v>
      </c>
      <c r="H105" s="57">
        <f>+Jun!$J$5+Jun!$K$5</f>
        <v>0</v>
      </c>
      <c r="I105" s="57">
        <f>+Jul!$J$5+Jul!$K$5</f>
        <v>0</v>
      </c>
      <c r="J105" s="57">
        <f>+Ago!$J$5+Ago!$K$5</f>
        <v>0</v>
      </c>
      <c r="K105" s="57">
        <f>+Set!$J$5+Set!$K$5</f>
        <v>0</v>
      </c>
      <c r="L105" s="57">
        <f>+Out!$J$5+Out!$K$5</f>
        <v>0</v>
      </c>
      <c r="M105" s="57">
        <f>+Nov!$J$5+Nov!$K$5</f>
        <v>0</v>
      </c>
      <c r="N105" s="57">
        <f>+Dez!$J$5+Dez!$K$5</f>
        <v>-165</v>
      </c>
      <c r="O105" s="54">
        <f t="shared" si="32"/>
        <v>-257.8</v>
      </c>
      <c r="P105" s="28"/>
      <c r="Q105" s="20"/>
    </row>
    <row r="106" spans="1:17" ht="15" customHeight="1">
      <c r="A106" s="28"/>
      <c r="B106" s="45" t="s">
        <v>158</v>
      </c>
      <c r="C106" s="57">
        <f>SUMIF(Jan!$H$6:$H$100,"DB",(Jan!$G$6:$G$100))+SUMIF(Jan!$H$6:$H$100,"TR",(Jan!$G$6:$G$100))+SUMIF(Jan!$H$6:$H$100,"SQ",(Jan!$G$6:$G$100))</f>
        <v>1000</v>
      </c>
      <c r="D106" s="57">
        <f>SUMIF(Fev!$H$6:$H$100,"DB",(Fev!$G$6:$G$100))+SUMIF(Fev!$H$6:$H$100,"TR",(Fev!$G$6:$G$100))+SUMIF(Fev!$H$6:$H$100,"SQ",(Fev!$G$6:$G$100))</f>
        <v>0</v>
      </c>
      <c r="E106" s="57">
        <f>SUMIF(Mar!$H$6:$H$100,"DB",(Mar!$G$6:$G$100))+SUMIF(Mar!$H$6:$H$100,"TR",(Mar!$G$6:$G$100))+SUMIF(Mar!$H$6:$H$100,"SQ",(Mar!$G$6:$G$100))</f>
        <v>0</v>
      </c>
      <c r="F106" s="57">
        <f>SUMIF(Abr!$H$6:$H$100,"DB",(Abr!$G$6:$G$100))+SUMIF(Abr!$H$6:$H$100,"TR",(Abr!$G$6:$G$100))+SUMIF(Abr!$H$6:$H$100,"SQ",(Abr!$G$6:$G$100))</f>
        <v>0</v>
      </c>
      <c r="G106" s="57">
        <f>SUMIF(Mai!$H$6:$H$100,"DB",(Mai!$G$6:$G$100))+SUMIF(Mai!$H$6:$H$100,"TR",(Mai!$G$6:$G$100))+SUMIF(Mai!$H$6:$H$100,"SQ",(Mai!$G$6:$G$100))</f>
        <v>0</v>
      </c>
      <c r="H106" s="57">
        <f>SUMIF(Jun!$H$6:$H$100,"DB",(Jun!$G$6:$G$100))+SUMIF(Jun!$H$6:$H$100,"TR",(Jun!$G$6:$G$100))+SUMIF(Jun!$H$6:$H$100,"SQ",(Jun!$G$6:$G$100))</f>
        <v>0</v>
      </c>
      <c r="I106" s="57">
        <f>SUMIF(Jul!$H$6:$H$100,"DB",(Jul!$G$6:$G$100))+SUMIF(Jul!$H$6:$H$100,"TR",(Jul!$G$6:$G$100))+SUMIF(Jul!$H$6:$H$100,"SQ",(Jul!$G$6:$G$100))</f>
        <v>0</v>
      </c>
      <c r="J106" s="57">
        <f>SUMIF(Ago!$H$6:$H$100,"DB",(Ago!$G$6:$G$100))+SUMIF(Ago!$H$6:$H$100,"TR",(Ago!$G$6:$G$100))+SUMIF(Ago!$H$6:$H$100,"SQ",(Ago!$G$6:$G$100))</f>
        <v>0</v>
      </c>
      <c r="K106" s="57">
        <f>SUMIF(Set!$H$6:$H$100,"DB",(Set!$G$6:$G$100))+SUMIF(Set!$H$6:$H$100,"TR",(Set!$G$6:$G$100))+SUMIF(Set!$H$6:$H$100,"SQ",(Set!$G$6:$G$100))</f>
        <v>0</v>
      </c>
      <c r="L106" s="57">
        <f>SUMIF(Out!$H$6:$H$100,"DB",(Out!$G$6:$G$100))+SUMIF(Out!$H$6:$H$100,"TR",(Out!$G$6:$G$100))+SUMIF(Out!$H$6:$H$100,"SQ",(Out!$G$6:$G$100))</f>
        <v>0</v>
      </c>
      <c r="M106" s="57">
        <f>SUMIF(Nov!$H$6:$H$100,"DB",(Nov!$G$6:$G$100))+SUMIF(Nov!$H$6:$H$100,"TR",(Nov!$G$6:$G$100))+SUMIF(Nov!$H$6:$H$100,"SQ",(Nov!$G$6:$G$100))</f>
        <v>0</v>
      </c>
      <c r="N106" s="57">
        <f>SUMIF(Dez!$H$6:$H$100,"DB",(Dez!$G$6:$G$100))+SUMIF(Dez!$H$6:$H$100,"TR",(Dez!$G$6:$G$100))+SUMIF(Dez!$H$6:$H$100,"SQ",(Dez!$G$6:$G$100))</f>
        <v>15</v>
      </c>
      <c r="O106" s="54">
        <f t="shared" si="32"/>
        <v>1015</v>
      </c>
      <c r="P106" s="28"/>
      <c r="Q106" s="20"/>
    </row>
    <row r="107" spans="1:17" ht="15" customHeight="1">
      <c r="A107" s="28"/>
      <c r="B107" s="45" t="s">
        <v>159</v>
      </c>
      <c r="C107" s="57">
        <f>SUMIF(Jan!$H$6:$H$75,"DI",(Jan!$G$6:$G$75))</f>
        <v>0</v>
      </c>
      <c r="D107" s="57">
        <f>SUMIF(Fev!$H$6:$H$75,"DI",(Fev!$G$6:$G$75))</f>
        <v>0</v>
      </c>
      <c r="E107" s="57">
        <f>SUMIF(Mar!$H$6:$H$75,"DI",(Mar!$G$6:$G$75))</f>
        <v>0</v>
      </c>
      <c r="F107" s="57">
        <f>SUMIF(Abr!$H$6:$H$75,"DI",(Abr!$G$6:$G$75))</f>
        <v>0</v>
      </c>
      <c r="G107" s="57">
        <f>SUMIF(Mai!$H$6:$H$75,"DI",(Mai!$G$6:$G$75))</f>
        <v>0</v>
      </c>
      <c r="H107" s="57">
        <f>SUMIF(Jun!$H$6:$H$75,"DI",(Jun!$G$6:$G$75))</f>
        <v>0</v>
      </c>
      <c r="I107" s="57">
        <f>SUMIF(Jul!$H$6:$H$75,"DI",(Jul!$G$6:$G$75))</f>
        <v>0</v>
      </c>
      <c r="J107" s="57">
        <f>SUMIF(Ago!$H$6:$H$75,"DI",(Ago!$G$6:$G$75))</f>
        <v>0</v>
      </c>
      <c r="K107" s="57">
        <f>SUMIF(Set!$H$6:$H$75,"DI",(Set!$G$6:$G$75))</f>
        <v>0</v>
      </c>
      <c r="L107" s="57">
        <f>SUMIF(Out!$H$6:$H$75,"DI",(Out!$G$6:$G$75))</f>
        <v>0</v>
      </c>
      <c r="M107" s="57">
        <f>SUMIF(Nov!$H$6:$H$75,"DI",(Nov!$G$6:$G$75))</f>
        <v>0</v>
      </c>
      <c r="N107" s="57">
        <f>SUMIF(Dez!$H$6:$H$75,"DI",(Dez!$G$6:$G$75))</f>
        <v>0</v>
      </c>
      <c r="O107" s="54">
        <f t="shared" si="32"/>
        <v>0</v>
      </c>
      <c r="P107" s="28"/>
      <c r="Q107" s="20"/>
    </row>
    <row r="108" spans="1:17" s="34" customFormat="1">
      <c r="A108" s="28"/>
      <c r="B108" s="182" t="s">
        <v>271</v>
      </c>
      <c r="C108" s="57">
        <f>Jan!$L$5</f>
        <v>220</v>
      </c>
      <c r="D108" s="57">
        <f>SUMIF(Jan!$H$6:$H$75,"CC",(Jan!$G$6:$G$75))+Jan!$L$5</f>
        <v>870</v>
      </c>
      <c r="E108" s="57">
        <f>SUMIF(Fev!$H$6:$H$75,"CC",(Fev!$G$6:$G$75))+Fev!$L$5</f>
        <v>0</v>
      </c>
      <c r="F108" s="57">
        <f>SUMIF(Mar!$H$6:$H$75,"CC",(Mar!$G$6:$G$75))+Mar!$L$5</f>
        <v>0</v>
      </c>
      <c r="G108" s="57">
        <f>SUMIF(Abr!$H$6:$H$75,"CC",(Abr!$G$6:$G$75))+Abr!$L$5</f>
        <v>0</v>
      </c>
      <c r="H108" s="57">
        <f>SUMIF(Mai!$H$6:$H$75,"CC",(Mai!$G$6:$G$75))+Mai!$L$5</f>
        <v>0</v>
      </c>
      <c r="I108" s="57">
        <f>SUMIF(Jun!$H$6:$H$75,"CC",(Jun!$G$6:$G$75))+Jun!$L$5</f>
        <v>0</v>
      </c>
      <c r="J108" s="57">
        <f>SUMIF(Jul!$H$6:$H$75,"CC",(Jul!$G$6:$G$75))+Jul!$L$5</f>
        <v>0</v>
      </c>
      <c r="K108" s="57">
        <f>SUMIF(Ago!$H$6:$H$75,"CC",(Ago!$G$6:$G$75))+Ago!$L$5</f>
        <v>0</v>
      </c>
      <c r="L108" s="57">
        <f>SUMIF(Set!$H$6:$H$75,"CC",(Set!$G$6:$G$75))+Set!$L$5</f>
        <v>0</v>
      </c>
      <c r="M108" s="57">
        <f>SUMIF(Out!$H$6:$H$75,"CC",(Out!$G$6:$G$75))+Out!$L$5</f>
        <v>0</v>
      </c>
      <c r="N108" s="57">
        <f>SUMIF(Nov!$H$6:$H$75,"CC",(Nov!$G$6:$G$75))+Nov!$L$5</f>
        <v>0</v>
      </c>
      <c r="O108" s="54">
        <f t="shared" si="32"/>
        <v>1090</v>
      </c>
      <c r="P108" s="28"/>
      <c r="Q108" s="34" t="s">
        <v>273</v>
      </c>
    </row>
    <row r="109" spans="1:17" s="34" customFormat="1">
      <c r="A109" s="28"/>
      <c r="B109" s="182" t="s">
        <v>272</v>
      </c>
      <c r="C109" s="192">
        <v>0</v>
      </c>
      <c r="D109" s="174">
        <f>SUMIF(Jan!$H$6:$H$75,"PC",(Jan!$G$6:$G$75))</f>
        <v>0</v>
      </c>
      <c r="E109" s="174">
        <f>SUMIF(Fev!$H$6:$H$75,"PC",(Fev!$G$6:$G$75))</f>
        <v>0</v>
      </c>
      <c r="F109" s="174">
        <f>SUMIF(Mar!$H$6:$H$75,"PC",(Mar!$G$6:$G$75))</f>
        <v>0</v>
      </c>
      <c r="G109" s="174">
        <f>SUMIF(Abr!$H$6:$H$75,"PC",(Abr!$G$6:$G$75))</f>
        <v>0</v>
      </c>
      <c r="H109" s="174">
        <f>SUMIF(Mai!$H$6:$H$75,"PC",(Mai!$G$6:$G$75))</f>
        <v>0</v>
      </c>
      <c r="I109" s="174">
        <f>SUMIF(Jun!$H$6:$H$75,"PC",(Jun!$G$6:$G$75))</f>
        <v>0</v>
      </c>
      <c r="J109" s="174">
        <f>SUMIF(Jul!$H$6:$H$75,"PC",(Jul!$G$6:$G$75))</f>
        <v>0</v>
      </c>
      <c r="K109" s="174">
        <f>SUMIF(Ago!$H$6:$H$75,"PC",(Ago!$G$6:$G$75))</f>
        <v>0</v>
      </c>
      <c r="L109" s="174">
        <f>SUMIF(Set!$H$6:$H$75,"PC",(Set!$G$6:$G$75))</f>
        <v>0</v>
      </c>
      <c r="M109" s="174">
        <f>SUMIF(Out!$H$6:$H$75,"PC",(Out!$G$6:$G$75))</f>
        <v>0</v>
      </c>
      <c r="N109" s="174">
        <f>SUMIF(Nov!$H$6:$H$75,"PC",(Nov!$G$6:$G$75))</f>
        <v>0</v>
      </c>
      <c r="O109" s="54">
        <f t="shared" si="32"/>
        <v>0</v>
      </c>
      <c r="P109" s="28"/>
      <c r="Q109" s="34" t="s">
        <v>273</v>
      </c>
    </row>
    <row r="110" spans="1:17" ht="15" customHeight="1">
      <c r="A110" s="28"/>
      <c r="B110" s="45" t="s">
        <v>160</v>
      </c>
      <c r="C110" s="43">
        <f>SUMIF(Jan!$D$6:$D$75,"f7",(Jan!$G$6:$G$75))</f>
        <v>0</v>
      </c>
      <c r="D110" s="174">
        <f>SUMIF(Fev!$D$6:$D$75,"f7",(Fev!$G$6:$G$75))</f>
        <v>0</v>
      </c>
      <c r="E110" s="174">
        <f>SUMIF(Mar!$D$6:$D$75,"f7",(Mar!$G$6:$G$75))</f>
        <v>0</v>
      </c>
      <c r="F110" s="174">
        <f>SUMIF(Mar!$D$6:$D$75,"f7",(Mar!$G$6:$G$75))</f>
        <v>0</v>
      </c>
      <c r="G110" s="174">
        <f>SUMIF(Mai!$D$6:$D$75,"f7",(Mai!$G$6:$G$75))</f>
        <v>0</v>
      </c>
      <c r="H110" s="174">
        <f>SUMIF(Jun!$D$6:$D$75,"f7",(Jun!$G$6:$G$75))</f>
        <v>0</v>
      </c>
      <c r="I110" s="174">
        <f>SUMIF(Jul!$D$6:$D$75,"f7",(Jul!$G$6:$G$75))</f>
        <v>0</v>
      </c>
      <c r="J110" s="174">
        <f>SUMIF(Ago!$D$6:$D$75,"f7",(Ago!$G$6:$G$75))</f>
        <v>0</v>
      </c>
      <c r="K110" s="174">
        <f>SUMIF(Set!$D$6:$D$75,"f7",(Set!$G$6:$G$75))</f>
        <v>0</v>
      </c>
      <c r="L110" s="174">
        <f>SUMIF(Out!$D$6:$D$75,"f7",(Out!$G$6:$G$75))</f>
        <v>0</v>
      </c>
      <c r="M110" s="174">
        <f>SUMIF(Nov!$D$6:$D$75,"f7",(Nov!$G$6:$G$75))</f>
        <v>0</v>
      </c>
      <c r="N110" s="174">
        <f>SUMIF(Dez!$D$6:$D$75,"f7",(Dez!$G$6:$G$75))</f>
        <v>0</v>
      </c>
      <c r="O110" s="54">
        <f t="shared" si="32"/>
        <v>0</v>
      </c>
      <c r="P110" s="28"/>
      <c r="Q110" s="20"/>
    </row>
    <row r="111" spans="1:17" s="30" customFormat="1" ht="18.75" customHeight="1">
      <c r="A111" s="28"/>
      <c r="B111" s="58" t="s">
        <v>157</v>
      </c>
      <c r="C111" s="61">
        <f>(+C104+C105)-C106-C107-C110</f>
        <v>-92.799999999999955</v>
      </c>
      <c r="D111" s="61">
        <f t="shared" ref="D111:M111" si="33">(+D104+D105)-D106-D107-D110</f>
        <v>0</v>
      </c>
      <c r="E111" s="61">
        <f t="shared" si="33"/>
        <v>0</v>
      </c>
      <c r="F111" s="61">
        <f t="shared" si="33"/>
        <v>0</v>
      </c>
      <c r="G111" s="61">
        <f t="shared" si="33"/>
        <v>0</v>
      </c>
      <c r="H111" s="61">
        <f t="shared" si="33"/>
        <v>0</v>
      </c>
      <c r="I111" s="61">
        <f t="shared" si="33"/>
        <v>0</v>
      </c>
      <c r="J111" s="61">
        <f t="shared" si="33"/>
        <v>0</v>
      </c>
      <c r="K111" s="61">
        <f t="shared" si="33"/>
        <v>0</v>
      </c>
      <c r="L111" s="61">
        <f t="shared" si="33"/>
        <v>0</v>
      </c>
      <c r="M111" s="61">
        <f t="shared" si="33"/>
        <v>0</v>
      </c>
      <c r="N111" s="61">
        <f>(+N104+N105)-N106-N107-N110</f>
        <v>570</v>
      </c>
      <c r="O111" s="61">
        <f>+O104+O105-O106-O107-O108-O110</f>
        <v>-612.79999999999995</v>
      </c>
      <c r="P111" s="28"/>
      <c r="Q111" s="29"/>
    </row>
    <row r="113" spans="3:14"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</row>
    <row r="114" spans="3:14">
      <c r="C114" s="319"/>
    </row>
    <row r="115" spans="3:14">
      <c r="C115" s="319"/>
    </row>
  </sheetData>
  <sheetProtection formatCells="0" formatColumns="0" formatRows="0" insertColumns="0" insertRows="0" insertHyperlinks="0" deleteColumns="0" deleteRows="0" sort="0" autoFilter="0" pivotTables="0"/>
  <dataConsolidate/>
  <mergeCells count="2">
    <mergeCell ref="A1:B1"/>
    <mergeCell ref="C1:P1"/>
  </mergeCells>
  <phoneticPr fontId="19" type="noConversion"/>
  <pageMargins left="0.23622047244094491" right="0.23622047244094491" top="0.15748031496062992" bottom="0.15748031496062992" header="0.31496062992125984" footer="0.31496062992125984"/>
  <pageSetup paperSize="9" scale="48" firstPageNumber="0" fitToWidth="2" orientation="landscape" horizontalDpi="300" verticalDpi="300" r:id="rId1"/>
  <headerFooter alignWithMargins="0"/>
  <ignoredErrors>
    <ignoredError sqref="C43:C77 C32:C41 D4:N9 D78 E14:N18 E43:N48 E20:N28 E33:N36 D20 E65:N69 E71:N78 E50:N58 E60:N63 E38:N41 C4:C18 C20:C28" emptyCellReference="1"/>
    <ignoredError sqref="O4:O11 O39:O42 O44:O46 O14:O18 O32:O37 O48:O50 O52:O70 O21:O28" formula="1"/>
    <ignoredError sqref="D10:F13 D42 D64 D72:D76 D77 D14 D15 D16 D17 D18 D32 D21:D28 D37 D33 D34:D36 D39:D40 D38 D41 D49 D43 D44:D48 D59 D51 D52:D58 D61:D62 D60 D50 D63 D70 D65 D66:D69 D71 N37 H37:M37 N32 H32:M32 N10:N13 N42 H42:M42 G10:M13 G42 G32 G37 E37:F37 E32:F32 E42:F42 N49 E49:M49 N70 E70:M70 N59 E59:M59 N64 E64:M64" formula="1" emptyCellReference="1"/>
  </ignoredErrors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Plan16">
    <pageSetUpPr fitToPage="1"/>
  </sheetPr>
  <dimension ref="A1:Q110"/>
  <sheetViews>
    <sheetView showGridLines="0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78" sqref="C78"/>
    </sheetView>
  </sheetViews>
  <sheetFormatPr defaultRowHeight="15"/>
  <cols>
    <col min="1" max="1" width="1.140625" customWidth="1"/>
    <col min="2" max="2" width="36.7109375" customWidth="1"/>
    <col min="3" max="14" width="11.5703125" customWidth="1"/>
    <col min="15" max="15" width="13.28515625" style="18" customWidth="1"/>
    <col min="16" max="16" width="1" customWidth="1"/>
    <col min="17" max="17" width="9.5703125" customWidth="1"/>
  </cols>
  <sheetData>
    <row r="1" spans="1:17" ht="55.5" customHeight="1">
      <c r="A1" s="342"/>
      <c r="B1" s="342"/>
      <c r="C1" s="343" t="s">
        <v>0</v>
      </c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343"/>
      <c r="P1" s="343"/>
      <c r="Q1" s="7"/>
    </row>
    <row r="2" spans="1:17" s="114" customFormat="1" ht="22.5" customHeight="1">
      <c r="A2" s="32"/>
      <c r="B2" s="115" t="s">
        <v>241</v>
      </c>
      <c r="C2" s="111"/>
      <c r="D2" s="111"/>
      <c r="E2" s="111"/>
      <c r="F2" s="111"/>
      <c r="G2" s="111"/>
      <c r="H2" s="111"/>
      <c r="I2" s="176">
        <f>+Instruções!I19</f>
        <v>2013</v>
      </c>
      <c r="J2" s="111"/>
      <c r="K2" s="111"/>
      <c r="L2" s="111"/>
      <c r="M2" s="111"/>
      <c r="N2" s="112"/>
      <c r="O2" s="113"/>
      <c r="P2" s="111"/>
      <c r="Q2" s="32"/>
    </row>
    <row r="3" spans="1:17" s="34" customFormat="1" ht="14.25" customHeight="1">
      <c r="A3" s="35"/>
      <c r="B3" s="36" t="str">
        <f>+Codigo!C4</f>
        <v>Receita</v>
      </c>
      <c r="C3" s="26" t="s">
        <v>52</v>
      </c>
      <c r="D3" s="26" t="s">
        <v>53</v>
      </c>
      <c r="E3" s="26" t="s">
        <v>54</v>
      </c>
      <c r="F3" s="26" t="s">
        <v>55</v>
      </c>
      <c r="G3" s="26" t="s">
        <v>56</v>
      </c>
      <c r="H3" s="26" t="s">
        <v>57</v>
      </c>
      <c r="I3" s="26" t="s">
        <v>58</v>
      </c>
      <c r="J3" s="26" t="s">
        <v>59</v>
      </c>
      <c r="K3" s="26" t="s">
        <v>60</v>
      </c>
      <c r="L3" s="26" t="s">
        <v>61</v>
      </c>
      <c r="M3" s="26" t="s">
        <v>62</v>
      </c>
      <c r="N3" s="26" t="s">
        <v>63</v>
      </c>
      <c r="O3" s="26" t="s">
        <v>269</v>
      </c>
      <c r="P3" s="27"/>
    </row>
    <row r="4" spans="1:17" s="34" customFormat="1">
      <c r="A4" s="37"/>
      <c r="B4" s="33" t="str">
        <f>+Codigo!D4</f>
        <v>Salário  / Adiantamento</v>
      </c>
      <c r="C4" s="53">
        <v>10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189">
        <f t="shared" ref="O4:O9" si="0">SUM(C4:N4)</f>
        <v>10</v>
      </c>
      <c r="P4" s="38"/>
    </row>
    <row r="5" spans="1:17" s="34" customFormat="1">
      <c r="A5" s="37"/>
      <c r="B5" s="283" t="str">
        <f>+Codigo!D5</f>
        <v>Férias</v>
      </c>
      <c r="C5" s="53">
        <v>100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189">
        <f t="shared" si="0"/>
        <v>100</v>
      </c>
      <c r="P5" s="38"/>
    </row>
    <row r="6" spans="1:17" s="34" customFormat="1">
      <c r="A6" s="37"/>
      <c r="B6" s="283" t="str">
        <f>+Codigo!D6</f>
        <v>13º salário</v>
      </c>
      <c r="C6" s="53">
        <v>100</v>
      </c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189">
        <f t="shared" si="0"/>
        <v>100</v>
      </c>
      <c r="P6" s="38"/>
    </row>
    <row r="7" spans="1:17" s="34" customFormat="1">
      <c r="A7" s="37"/>
      <c r="B7" s="283" t="str">
        <f>+Codigo!D7</f>
        <v>Aposentadoria</v>
      </c>
      <c r="C7" s="53">
        <v>100</v>
      </c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189">
        <f t="shared" si="0"/>
        <v>100</v>
      </c>
      <c r="P7" s="38"/>
    </row>
    <row r="8" spans="1:17" s="34" customFormat="1">
      <c r="A8" s="37"/>
      <c r="B8" s="283" t="str">
        <f>+Codigo!D8</f>
        <v>Receita extra (aluguel, restituição IR)</v>
      </c>
      <c r="C8" s="53">
        <v>100</v>
      </c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189">
        <f t="shared" si="0"/>
        <v>100</v>
      </c>
      <c r="P8" s="38"/>
    </row>
    <row r="9" spans="1:17" s="34" customFormat="1">
      <c r="A9" s="37"/>
      <c r="B9" s="283" t="str">
        <f>+Codigo!D9</f>
        <v>Outras Receitas</v>
      </c>
      <c r="C9" s="106">
        <v>150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89">
        <f t="shared" si="0"/>
        <v>150</v>
      </c>
      <c r="P9" s="38"/>
    </row>
    <row r="10" spans="1:17" s="34" customFormat="1" ht="15.75">
      <c r="A10" s="37"/>
      <c r="B10" s="107" t="s">
        <v>12</v>
      </c>
      <c r="C10" s="108">
        <f>SUM(C4:C9)</f>
        <v>560</v>
      </c>
      <c r="D10" s="108">
        <f t="shared" ref="D10:N10" si="1">SUM(D4:D9)</f>
        <v>0</v>
      </c>
      <c r="E10" s="108">
        <f t="shared" si="1"/>
        <v>0</v>
      </c>
      <c r="F10" s="108">
        <f t="shared" si="1"/>
        <v>0</v>
      </c>
      <c r="G10" s="108">
        <f t="shared" si="1"/>
        <v>0</v>
      </c>
      <c r="H10" s="108">
        <f t="shared" si="1"/>
        <v>0</v>
      </c>
      <c r="I10" s="108">
        <f t="shared" si="1"/>
        <v>0</v>
      </c>
      <c r="J10" s="108">
        <f t="shared" si="1"/>
        <v>0</v>
      </c>
      <c r="K10" s="108">
        <f t="shared" si="1"/>
        <v>0</v>
      </c>
      <c r="L10" s="108">
        <f t="shared" si="1"/>
        <v>0</v>
      </c>
      <c r="M10" s="108">
        <f t="shared" si="1"/>
        <v>0</v>
      </c>
      <c r="N10" s="108">
        <f t="shared" si="1"/>
        <v>0</v>
      </c>
      <c r="O10" s="123">
        <f>SUM(O4:O9)</f>
        <v>560</v>
      </c>
      <c r="P10" s="37"/>
    </row>
    <row r="11" spans="1:17" s="34" customFormat="1" ht="4.5" customHeight="1">
      <c r="A11" s="7"/>
      <c r="B11" s="32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19"/>
      <c r="P11" s="7"/>
    </row>
    <row r="12" spans="1:17" s="34" customFormat="1" ht="15" customHeight="1">
      <c r="A12" s="39"/>
      <c r="B12" s="42" t="s">
        <v>13</v>
      </c>
      <c r="C12" s="26" t="s">
        <v>52</v>
      </c>
      <c r="D12" s="26" t="s">
        <v>53</v>
      </c>
      <c r="E12" s="26" t="s">
        <v>54</v>
      </c>
      <c r="F12" s="26" t="s">
        <v>55</v>
      </c>
      <c r="G12" s="26" t="s">
        <v>56</v>
      </c>
      <c r="H12" s="26" t="s">
        <v>57</v>
      </c>
      <c r="I12" s="26" t="s">
        <v>58</v>
      </c>
      <c r="J12" s="26" t="s">
        <v>59</v>
      </c>
      <c r="K12" s="26" t="s">
        <v>60</v>
      </c>
      <c r="L12" s="26" t="s">
        <v>61</v>
      </c>
      <c r="M12" s="26" t="s">
        <v>62</v>
      </c>
      <c r="N12" s="26" t="s">
        <v>63</v>
      </c>
      <c r="O12" s="26" t="s">
        <v>269</v>
      </c>
      <c r="P12" s="39"/>
    </row>
    <row r="13" spans="1:17" s="34" customFormat="1" ht="15" customHeight="1">
      <c r="A13" s="39"/>
      <c r="B13" s="126" t="str">
        <f>+Codigo!C10</f>
        <v>Alimentação</v>
      </c>
      <c r="C13" s="125">
        <f>SUM(C14:C18)</f>
        <v>50</v>
      </c>
      <c r="D13" s="125">
        <f t="shared" ref="D13:N13" si="2">SUM(D14:D18)</f>
        <v>0</v>
      </c>
      <c r="E13" s="125">
        <f t="shared" si="2"/>
        <v>0</v>
      </c>
      <c r="F13" s="125">
        <f t="shared" si="2"/>
        <v>0</v>
      </c>
      <c r="G13" s="125">
        <f t="shared" si="2"/>
        <v>0</v>
      </c>
      <c r="H13" s="125">
        <f t="shared" si="2"/>
        <v>0</v>
      </c>
      <c r="I13" s="125">
        <f t="shared" si="2"/>
        <v>0</v>
      </c>
      <c r="J13" s="125">
        <f t="shared" si="2"/>
        <v>0</v>
      </c>
      <c r="K13" s="125">
        <f t="shared" si="2"/>
        <v>0</v>
      </c>
      <c r="L13" s="125">
        <f t="shared" si="2"/>
        <v>0</v>
      </c>
      <c r="M13" s="125">
        <f t="shared" si="2"/>
        <v>0</v>
      </c>
      <c r="N13" s="125">
        <f t="shared" si="2"/>
        <v>0</v>
      </c>
      <c r="O13" s="124">
        <f>SUM(O14:O18)</f>
        <v>50</v>
      </c>
      <c r="P13" s="39"/>
    </row>
    <row r="14" spans="1:17" s="34" customFormat="1">
      <c r="A14" s="40"/>
      <c r="B14" s="33" t="str">
        <f>+Codigo!D10</f>
        <v>Supermercado</v>
      </c>
      <c r="C14" s="53">
        <v>10</v>
      </c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188">
        <f>SUM(C14:N14)</f>
        <v>10</v>
      </c>
      <c r="P14" s="39"/>
    </row>
    <row r="15" spans="1:17" s="34" customFormat="1">
      <c r="A15" s="40"/>
      <c r="B15" s="283" t="str">
        <f>+Codigo!D11</f>
        <v>Feira  / Sacolão</v>
      </c>
      <c r="C15" s="53">
        <v>10</v>
      </c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188">
        <f>SUM(C15:N15)</f>
        <v>10</v>
      </c>
      <c r="P15" s="39"/>
    </row>
    <row r="16" spans="1:17" s="34" customFormat="1">
      <c r="A16" s="40"/>
      <c r="B16" s="283" t="str">
        <f>+Codigo!D12</f>
        <v>Padaria</v>
      </c>
      <c r="C16" s="53">
        <v>10</v>
      </c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188">
        <f>SUM(C16:N16)</f>
        <v>10</v>
      </c>
      <c r="P16" s="39"/>
    </row>
    <row r="17" spans="1:16" s="34" customFormat="1">
      <c r="A17" s="40"/>
      <c r="B17" s="283" t="str">
        <f>+Codigo!D13</f>
        <v>Refeição fora de casa</v>
      </c>
      <c r="C17" s="53">
        <v>10</v>
      </c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188">
        <f>SUM(C17:N17)</f>
        <v>10</v>
      </c>
      <c r="P17" s="39"/>
    </row>
    <row r="18" spans="1:16" s="34" customFormat="1">
      <c r="A18" s="40"/>
      <c r="B18" s="283" t="str">
        <f>+Codigo!D14</f>
        <v>Outros (café, água, sorvetes, etc)</v>
      </c>
      <c r="C18" s="53">
        <v>10</v>
      </c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188">
        <f>SUM(C18:N18)</f>
        <v>10</v>
      </c>
      <c r="P18" s="39"/>
    </row>
    <row r="19" spans="1:16" s="34" customFormat="1" ht="15" customHeight="1">
      <c r="A19" s="39"/>
      <c r="B19" s="126" t="str">
        <f>+Codigo!C15</f>
        <v>Moradia</v>
      </c>
      <c r="C19" s="125">
        <f>SUM(C20:C31)</f>
        <v>120</v>
      </c>
      <c r="D19" s="125">
        <f t="shared" ref="D19:N19" si="3">SUM(D20:D31)</f>
        <v>0</v>
      </c>
      <c r="E19" s="125">
        <f t="shared" si="3"/>
        <v>0</v>
      </c>
      <c r="F19" s="125">
        <f t="shared" si="3"/>
        <v>0</v>
      </c>
      <c r="G19" s="125">
        <f t="shared" si="3"/>
        <v>0</v>
      </c>
      <c r="H19" s="125">
        <f t="shared" si="3"/>
        <v>0</v>
      </c>
      <c r="I19" s="125">
        <f t="shared" si="3"/>
        <v>0</v>
      </c>
      <c r="J19" s="125">
        <f t="shared" si="3"/>
        <v>0</v>
      </c>
      <c r="K19" s="125">
        <f t="shared" si="3"/>
        <v>0</v>
      </c>
      <c r="L19" s="125">
        <f t="shared" si="3"/>
        <v>0</v>
      </c>
      <c r="M19" s="125">
        <f t="shared" si="3"/>
        <v>0</v>
      </c>
      <c r="N19" s="125">
        <f t="shared" si="3"/>
        <v>0</v>
      </c>
      <c r="O19" s="124">
        <f>SUM(O20:O31)</f>
        <v>120</v>
      </c>
      <c r="P19" s="39"/>
    </row>
    <row r="20" spans="1:16" s="34" customFormat="1">
      <c r="A20" s="40"/>
      <c r="B20" s="33" t="str">
        <f>+Codigo!D15</f>
        <v>Prestação /Aluguel de imóvel</v>
      </c>
      <c r="C20" s="53">
        <v>10</v>
      </c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189">
        <f t="shared" ref="O20:O31" si="4">SUM(C20:N20)</f>
        <v>10</v>
      </c>
      <c r="P20" s="39"/>
    </row>
    <row r="21" spans="1:16" s="34" customFormat="1">
      <c r="A21" s="40"/>
      <c r="B21" s="283" t="str">
        <f>+Codigo!D16</f>
        <v>Condomínio</v>
      </c>
      <c r="C21" s="53">
        <v>10</v>
      </c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189">
        <f t="shared" si="4"/>
        <v>10</v>
      </c>
      <c r="P21" s="39"/>
    </row>
    <row r="22" spans="1:16" s="34" customFormat="1">
      <c r="A22" s="40"/>
      <c r="B22" s="283" t="str">
        <f>+Codigo!D17</f>
        <v>Consumo de água</v>
      </c>
      <c r="C22" s="53">
        <v>10</v>
      </c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189">
        <f t="shared" si="4"/>
        <v>10</v>
      </c>
      <c r="P22" s="39"/>
    </row>
    <row r="23" spans="1:16" s="34" customFormat="1">
      <c r="A23" s="40"/>
      <c r="B23" s="283" t="str">
        <f>+Codigo!D18</f>
        <v>Serviço de limpeza( diarista ou mensalista)</v>
      </c>
      <c r="C23" s="53">
        <v>10</v>
      </c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189">
        <f t="shared" si="4"/>
        <v>10</v>
      </c>
      <c r="P23" s="39"/>
    </row>
    <row r="24" spans="1:16" s="34" customFormat="1">
      <c r="A24" s="40"/>
      <c r="B24" s="283" t="str">
        <f>+Codigo!D19</f>
        <v>Energia Elétrica</v>
      </c>
      <c r="C24" s="53">
        <v>10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189">
        <f t="shared" si="4"/>
        <v>10</v>
      </c>
      <c r="P24" s="39"/>
    </row>
    <row r="25" spans="1:16" s="34" customFormat="1">
      <c r="A25" s="40"/>
      <c r="B25" s="283" t="str">
        <f>+Codigo!D20</f>
        <v>Gás</v>
      </c>
      <c r="C25" s="53">
        <v>10</v>
      </c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189">
        <f t="shared" si="4"/>
        <v>10</v>
      </c>
      <c r="P25" s="39"/>
    </row>
    <row r="26" spans="1:16" s="34" customFormat="1">
      <c r="A26" s="40"/>
      <c r="B26" s="283" t="str">
        <f>+Codigo!D21</f>
        <v>IPTU</v>
      </c>
      <c r="C26" s="53">
        <v>10</v>
      </c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189">
        <f t="shared" si="4"/>
        <v>10</v>
      </c>
      <c r="P26" s="39"/>
    </row>
    <row r="27" spans="1:16" s="34" customFormat="1">
      <c r="A27" s="40"/>
      <c r="B27" s="283" t="str">
        <f>+Codigo!D22</f>
        <v>Decoração da casa</v>
      </c>
      <c r="C27" s="53">
        <v>10</v>
      </c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189">
        <f t="shared" si="4"/>
        <v>10</v>
      </c>
      <c r="P27" s="39"/>
    </row>
    <row r="28" spans="1:16" s="34" customFormat="1">
      <c r="A28" s="40"/>
      <c r="B28" s="283" t="str">
        <f>+Codigo!D23</f>
        <v>Manutenção / Reforma da casa</v>
      </c>
      <c r="C28" s="53">
        <v>10</v>
      </c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189">
        <f t="shared" si="4"/>
        <v>10</v>
      </c>
      <c r="P28" s="39"/>
    </row>
    <row r="29" spans="1:16" s="34" customFormat="1">
      <c r="A29" s="40"/>
      <c r="B29" s="283" t="str">
        <f>+Codigo!D24</f>
        <v>Celular</v>
      </c>
      <c r="C29" s="53">
        <v>10</v>
      </c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189">
        <f t="shared" si="4"/>
        <v>10</v>
      </c>
      <c r="P29" s="39"/>
    </row>
    <row r="30" spans="1:16" s="34" customFormat="1">
      <c r="A30" s="40"/>
      <c r="B30" s="283" t="str">
        <f>+Codigo!D25</f>
        <v>Telefone fixo</v>
      </c>
      <c r="C30" s="53">
        <v>10</v>
      </c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189">
        <f t="shared" si="4"/>
        <v>10</v>
      </c>
      <c r="P30" s="39"/>
    </row>
    <row r="31" spans="1:16" s="34" customFormat="1">
      <c r="A31" s="40"/>
      <c r="B31" s="283" t="str">
        <f>+Codigo!D26</f>
        <v>Internet / TV a cabo</v>
      </c>
      <c r="C31" s="53">
        <v>10</v>
      </c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189">
        <f t="shared" si="4"/>
        <v>10</v>
      </c>
      <c r="P31" s="39"/>
    </row>
    <row r="32" spans="1:16" s="34" customFormat="1" ht="15" customHeight="1">
      <c r="A32" s="39"/>
      <c r="B32" s="126" t="str">
        <f>+Codigo!C27</f>
        <v>Educação</v>
      </c>
      <c r="C32" s="125">
        <f>SUM(C33:C36)</f>
        <v>40</v>
      </c>
      <c r="D32" s="125">
        <f t="shared" ref="D32:N32" si="5">SUM(D33:D36)</f>
        <v>0</v>
      </c>
      <c r="E32" s="125">
        <f t="shared" si="5"/>
        <v>0</v>
      </c>
      <c r="F32" s="125">
        <f t="shared" si="5"/>
        <v>0</v>
      </c>
      <c r="G32" s="125">
        <f t="shared" si="5"/>
        <v>0</v>
      </c>
      <c r="H32" s="125">
        <f t="shared" si="5"/>
        <v>0</v>
      </c>
      <c r="I32" s="125">
        <f t="shared" si="5"/>
        <v>0</v>
      </c>
      <c r="J32" s="125">
        <f t="shared" si="5"/>
        <v>0</v>
      </c>
      <c r="K32" s="125">
        <f t="shared" si="5"/>
        <v>0</v>
      </c>
      <c r="L32" s="125">
        <f t="shared" si="5"/>
        <v>0</v>
      </c>
      <c r="M32" s="125">
        <f t="shared" si="5"/>
        <v>0</v>
      </c>
      <c r="N32" s="125">
        <f t="shared" si="5"/>
        <v>0</v>
      </c>
      <c r="O32" s="124">
        <f>SUM(O33:O36)</f>
        <v>40</v>
      </c>
      <c r="P32" s="39"/>
    </row>
    <row r="33" spans="1:16" s="34" customFormat="1">
      <c r="A33" s="40"/>
      <c r="B33" s="33" t="str">
        <f>+Codigo!D27</f>
        <v xml:space="preserve">Matricula Escolar/ Mensalidade </v>
      </c>
      <c r="C33" s="53">
        <v>10</v>
      </c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189">
        <f>SUM(C33:N33)</f>
        <v>10</v>
      </c>
      <c r="P33" s="39"/>
    </row>
    <row r="34" spans="1:16" s="34" customFormat="1">
      <c r="A34" s="40"/>
      <c r="B34" s="283" t="str">
        <f>+Codigo!D28</f>
        <v>Material Escolar</v>
      </c>
      <c r="C34" s="53">
        <v>10</v>
      </c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189">
        <f>SUM(C34:N34)</f>
        <v>10</v>
      </c>
      <c r="P34" s="39"/>
    </row>
    <row r="35" spans="1:16" s="34" customFormat="1">
      <c r="A35" s="40"/>
      <c r="B35" s="283" t="str">
        <f>+Codigo!D29</f>
        <v>Outros cursos</v>
      </c>
      <c r="C35" s="53">
        <v>10</v>
      </c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189">
        <f>SUM(C35:N35)</f>
        <v>10</v>
      </c>
      <c r="P35" s="39"/>
    </row>
    <row r="36" spans="1:16" s="34" customFormat="1">
      <c r="A36" s="40"/>
      <c r="B36" s="283" t="str">
        <f>+Codigo!D30</f>
        <v>Transporte escolar</v>
      </c>
      <c r="C36" s="53">
        <v>10</v>
      </c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189">
        <f>SUM(C36:N36)</f>
        <v>10</v>
      </c>
      <c r="P36" s="39"/>
    </row>
    <row r="37" spans="1:16" s="34" customFormat="1" ht="15" customHeight="1">
      <c r="A37" s="39"/>
      <c r="B37" s="126" t="str">
        <f>+Codigo!C31</f>
        <v>Animal de Estimação</v>
      </c>
      <c r="C37" s="125">
        <f>SUM(C38:C41)</f>
        <v>40</v>
      </c>
      <c r="D37" s="125">
        <f t="shared" ref="D37:N37" si="6">SUM(D38:D41)</f>
        <v>0</v>
      </c>
      <c r="E37" s="125">
        <f t="shared" si="6"/>
        <v>0</v>
      </c>
      <c r="F37" s="125">
        <f t="shared" si="6"/>
        <v>0</v>
      </c>
      <c r="G37" s="125">
        <f t="shared" si="6"/>
        <v>0</v>
      </c>
      <c r="H37" s="125">
        <f t="shared" si="6"/>
        <v>0</v>
      </c>
      <c r="I37" s="125">
        <f t="shared" si="6"/>
        <v>0</v>
      </c>
      <c r="J37" s="125">
        <f t="shared" si="6"/>
        <v>0</v>
      </c>
      <c r="K37" s="125">
        <f t="shared" si="6"/>
        <v>0</v>
      </c>
      <c r="L37" s="125">
        <f t="shared" si="6"/>
        <v>0</v>
      </c>
      <c r="M37" s="125">
        <f t="shared" si="6"/>
        <v>0</v>
      </c>
      <c r="N37" s="125">
        <f t="shared" si="6"/>
        <v>0</v>
      </c>
      <c r="O37" s="124">
        <f>SUM(O38:O41)</f>
        <v>40</v>
      </c>
      <c r="P37" s="39"/>
    </row>
    <row r="38" spans="1:16" s="34" customFormat="1">
      <c r="A38" s="40"/>
      <c r="B38" s="33" t="str">
        <f>+Codigo!D31</f>
        <v xml:space="preserve">Ração </v>
      </c>
      <c r="C38" s="53">
        <v>10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189">
        <f>SUM(C38:N38)</f>
        <v>10</v>
      </c>
      <c r="P38" s="39"/>
    </row>
    <row r="39" spans="1:16" s="34" customFormat="1">
      <c r="A39" s="40"/>
      <c r="B39" s="283" t="str">
        <f>+Codigo!D32</f>
        <v>Banho / Tosa</v>
      </c>
      <c r="C39" s="53">
        <v>10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189">
        <f>SUM(C39:N39)</f>
        <v>10</v>
      </c>
      <c r="P39" s="39"/>
    </row>
    <row r="40" spans="1:16" s="34" customFormat="1">
      <c r="A40" s="40"/>
      <c r="B40" s="283" t="str">
        <f>+Codigo!D33</f>
        <v>Veterinário / medicamento</v>
      </c>
      <c r="C40" s="53">
        <v>10</v>
      </c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189">
        <f>SUM(C40:N40)</f>
        <v>10</v>
      </c>
      <c r="P40" s="39"/>
    </row>
    <row r="41" spans="1:16" s="34" customFormat="1">
      <c r="A41" s="40"/>
      <c r="B41" s="283" t="str">
        <f>+Codigo!D34</f>
        <v>Outros (acessórios, brinquedos, hotel, dog walker)</v>
      </c>
      <c r="C41" s="53">
        <v>10</v>
      </c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189">
        <f>SUM(C41:N41)</f>
        <v>10</v>
      </c>
      <c r="P41" s="39"/>
    </row>
    <row r="42" spans="1:16" s="34" customFormat="1" ht="15" customHeight="1">
      <c r="A42" s="39"/>
      <c r="B42" s="126" t="str">
        <f>+Codigo!C35</f>
        <v>Saúde</v>
      </c>
      <c r="C42" s="125">
        <f>SUM(C43:C48)</f>
        <v>60</v>
      </c>
      <c r="D42" s="125">
        <f t="shared" ref="D42:N42" si="7">SUM(D43:D48)</f>
        <v>0</v>
      </c>
      <c r="E42" s="125">
        <f t="shared" si="7"/>
        <v>0</v>
      </c>
      <c r="F42" s="125">
        <f t="shared" si="7"/>
        <v>0</v>
      </c>
      <c r="G42" s="125">
        <f t="shared" si="7"/>
        <v>0</v>
      </c>
      <c r="H42" s="125">
        <f t="shared" si="7"/>
        <v>0</v>
      </c>
      <c r="I42" s="125">
        <f t="shared" si="7"/>
        <v>0</v>
      </c>
      <c r="J42" s="125">
        <f t="shared" si="7"/>
        <v>0</v>
      </c>
      <c r="K42" s="125">
        <f t="shared" si="7"/>
        <v>0</v>
      </c>
      <c r="L42" s="125">
        <f t="shared" si="7"/>
        <v>0</v>
      </c>
      <c r="M42" s="125">
        <f t="shared" si="7"/>
        <v>0</v>
      </c>
      <c r="N42" s="125">
        <f t="shared" si="7"/>
        <v>0</v>
      </c>
      <c r="O42" s="124">
        <f>SUM(O43:O48)</f>
        <v>60</v>
      </c>
      <c r="P42" s="39"/>
    </row>
    <row r="43" spans="1:16" s="34" customFormat="1">
      <c r="A43" s="40"/>
      <c r="B43" s="33" t="str">
        <f>+Codigo!D35</f>
        <v>Plano de saúde</v>
      </c>
      <c r="C43" s="53">
        <v>10</v>
      </c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189">
        <f t="shared" ref="O43:O48" si="8">SUM(C43:N43)</f>
        <v>10</v>
      </c>
      <c r="P43" s="39"/>
    </row>
    <row r="44" spans="1:16" s="34" customFormat="1">
      <c r="A44" s="40"/>
      <c r="B44" s="283" t="str">
        <f>+Codigo!D36</f>
        <v>Medicamentos</v>
      </c>
      <c r="C44" s="53">
        <v>10</v>
      </c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189">
        <f t="shared" si="8"/>
        <v>10</v>
      </c>
      <c r="P44" s="39"/>
    </row>
    <row r="45" spans="1:16" s="34" customFormat="1">
      <c r="A45" s="40"/>
      <c r="B45" s="283" t="str">
        <f>+Codigo!D37</f>
        <v>Dentista</v>
      </c>
      <c r="C45" s="53">
        <v>10</v>
      </c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189">
        <f t="shared" si="8"/>
        <v>10</v>
      </c>
      <c r="P45" s="39"/>
    </row>
    <row r="46" spans="1:16" s="34" customFormat="1">
      <c r="A46" s="40"/>
      <c r="B46" s="283" t="str">
        <f>+Codigo!D38</f>
        <v>Terapia / Psicólogo  / Acupuntura</v>
      </c>
      <c r="C46" s="53">
        <v>10</v>
      </c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189">
        <f t="shared" si="8"/>
        <v>10</v>
      </c>
      <c r="P46" s="39"/>
    </row>
    <row r="47" spans="1:16" s="34" customFormat="1">
      <c r="A47" s="40"/>
      <c r="B47" s="283" t="str">
        <f>+Codigo!D39</f>
        <v>Médicos/Exames fora do plano de saúde</v>
      </c>
      <c r="C47" s="53">
        <v>10</v>
      </c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189">
        <f t="shared" si="8"/>
        <v>10</v>
      </c>
      <c r="P47" s="39"/>
    </row>
    <row r="48" spans="1:16" s="34" customFormat="1">
      <c r="A48" s="40"/>
      <c r="B48" s="283" t="str">
        <f>+Codigo!D40</f>
        <v>Academia / Tratamento Estético</v>
      </c>
      <c r="C48" s="53">
        <v>10</v>
      </c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189">
        <f t="shared" si="8"/>
        <v>10</v>
      </c>
      <c r="P48" s="39"/>
    </row>
    <row r="49" spans="1:16" s="34" customFormat="1" ht="15" customHeight="1">
      <c r="A49" s="39"/>
      <c r="B49" s="126" t="str">
        <f>+Codigo!C41</f>
        <v>Transporte</v>
      </c>
      <c r="C49" s="125">
        <f>SUM(C50:C58)</f>
        <v>90</v>
      </c>
      <c r="D49" s="125">
        <f t="shared" ref="D49:N49" si="9">SUM(D50:D58)</f>
        <v>0</v>
      </c>
      <c r="E49" s="125">
        <f t="shared" si="9"/>
        <v>0</v>
      </c>
      <c r="F49" s="125">
        <f t="shared" si="9"/>
        <v>0</v>
      </c>
      <c r="G49" s="125">
        <f t="shared" si="9"/>
        <v>0</v>
      </c>
      <c r="H49" s="125">
        <f t="shared" si="9"/>
        <v>0</v>
      </c>
      <c r="I49" s="125">
        <f t="shared" si="9"/>
        <v>0</v>
      </c>
      <c r="J49" s="125">
        <f t="shared" si="9"/>
        <v>0</v>
      </c>
      <c r="K49" s="125">
        <f t="shared" si="9"/>
        <v>0</v>
      </c>
      <c r="L49" s="125">
        <f t="shared" si="9"/>
        <v>0</v>
      </c>
      <c r="M49" s="125">
        <f t="shared" si="9"/>
        <v>0</v>
      </c>
      <c r="N49" s="125">
        <f t="shared" si="9"/>
        <v>0</v>
      </c>
      <c r="O49" s="124">
        <f>SUM(O50:O58)</f>
        <v>90</v>
      </c>
      <c r="P49" s="39"/>
    </row>
    <row r="50" spans="1:16" s="34" customFormat="1">
      <c r="A50" s="40"/>
      <c r="B50" s="33" t="str">
        <f>+Codigo!D41</f>
        <v>Ônibus / Metrô</v>
      </c>
      <c r="C50" s="53">
        <v>10</v>
      </c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189">
        <f t="shared" ref="O50:O58" si="10">SUM(C50:N50)</f>
        <v>10</v>
      </c>
      <c r="P50" s="39"/>
    </row>
    <row r="51" spans="1:16" s="34" customFormat="1">
      <c r="A51" s="40"/>
      <c r="B51" s="283" t="str">
        <f>+Codigo!D42</f>
        <v>Taxi</v>
      </c>
      <c r="C51" s="53">
        <v>10</v>
      </c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189">
        <f t="shared" si="10"/>
        <v>10</v>
      </c>
      <c r="P51" s="39"/>
    </row>
    <row r="52" spans="1:16" s="34" customFormat="1">
      <c r="A52" s="40"/>
      <c r="B52" s="283" t="str">
        <f>+Codigo!D43</f>
        <v>Combustível</v>
      </c>
      <c r="C52" s="53">
        <v>10</v>
      </c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189">
        <f t="shared" si="10"/>
        <v>10</v>
      </c>
      <c r="P52" s="39"/>
    </row>
    <row r="53" spans="1:16" s="34" customFormat="1">
      <c r="A53" s="40"/>
      <c r="B53" s="283" t="str">
        <f>+Codigo!D44</f>
        <v>Estacionamento</v>
      </c>
      <c r="C53" s="53">
        <v>10</v>
      </c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189">
        <f t="shared" si="10"/>
        <v>10</v>
      </c>
      <c r="P53" s="39"/>
    </row>
    <row r="54" spans="1:16" s="34" customFormat="1">
      <c r="A54" s="40"/>
      <c r="B54" s="283" t="str">
        <f>+Codigo!D45</f>
        <v>Seguro Auto</v>
      </c>
      <c r="C54" s="53">
        <v>10</v>
      </c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189">
        <f t="shared" si="10"/>
        <v>10</v>
      </c>
      <c r="P54" s="39"/>
    </row>
    <row r="55" spans="1:16" s="34" customFormat="1">
      <c r="A55" s="40"/>
      <c r="B55" s="283" t="str">
        <f>+Codigo!D46</f>
        <v>Manutenção / Lavagem / Troca de óleo</v>
      </c>
      <c r="C55" s="53">
        <v>10</v>
      </c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189">
        <f t="shared" si="10"/>
        <v>10</v>
      </c>
      <c r="P55" s="39"/>
    </row>
    <row r="56" spans="1:16" s="34" customFormat="1">
      <c r="A56" s="40"/>
      <c r="B56" s="283" t="str">
        <f>+Codigo!D47</f>
        <v>Licenciamento</v>
      </c>
      <c r="C56" s="53">
        <v>10</v>
      </c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189">
        <f t="shared" si="10"/>
        <v>10</v>
      </c>
      <c r="P56" s="39"/>
    </row>
    <row r="57" spans="1:16" s="34" customFormat="1">
      <c r="A57" s="40"/>
      <c r="B57" s="283" t="str">
        <f>+Codigo!D48</f>
        <v>Pedágio</v>
      </c>
      <c r="C57" s="53">
        <v>10</v>
      </c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189">
        <f t="shared" si="10"/>
        <v>10</v>
      </c>
      <c r="P57" s="39"/>
    </row>
    <row r="58" spans="1:16" s="34" customFormat="1">
      <c r="A58" s="40"/>
      <c r="B58" s="283" t="str">
        <f>+Codigo!D49</f>
        <v>IPVA</v>
      </c>
      <c r="C58" s="53">
        <v>10</v>
      </c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189">
        <f t="shared" si="10"/>
        <v>10</v>
      </c>
      <c r="P58" s="39"/>
    </row>
    <row r="59" spans="1:16" s="34" customFormat="1" ht="15" customHeight="1">
      <c r="A59" s="39"/>
      <c r="B59" s="126" t="str">
        <f>+Codigo!C50</f>
        <v>Pessoais</v>
      </c>
      <c r="C59" s="125">
        <f>SUM(C60:C63)</f>
        <v>40</v>
      </c>
      <c r="D59" s="125">
        <f t="shared" ref="D59:N59" si="11">SUM(D60:D63)</f>
        <v>0</v>
      </c>
      <c r="E59" s="125">
        <f t="shared" si="11"/>
        <v>0</v>
      </c>
      <c r="F59" s="125">
        <f t="shared" si="11"/>
        <v>0</v>
      </c>
      <c r="G59" s="125">
        <f t="shared" si="11"/>
        <v>0</v>
      </c>
      <c r="H59" s="125">
        <f t="shared" si="11"/>
        <v>0</v>
      </c>
      <c r="I59" s="125">
        <f t="shared" si="11"/>
        <v>0</v>
      </c>
      <c r="J59" s="125">
        <f t="shared" si="11"/>
        <v>0</v>
      </c>
      <c r="K59" s="125">
        <f t="shared" si="11"/>
        <v>0</v>
      </c>
      <c r="L59" s="125">
        <f t="shared" si="11"/>
        <v>0</v>
      </c>
      <c r="M59" s="125">
        <f t="shared" si="11"/>
        <v>0</v>
      </c>
      <c r="N59" s="125">
        <f t="shared" si="11"/>
        <v>0</v>
      </c>
      <c r="O59" s="124">
        <f>SUM(O60:O63)</f>
        <v>40</v>
      </c>
      <c r="P59" s="39"/>
    </row>
    <row r="60" spans="1:16" s="34" customFormat="1">
      <c r="A60" s="40"/>
      <c r="B60" s="33" t="str">
        <f>+Codigo!D50</f>
        <v>Vestuário / Calçados / Acessórios</v>
      </c>
      <c r="C60" s="53">
        <v>10</v>
      </c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189">
        <f>SUM(C60:N60)</f>
        <v>10</v>
      </c>
      <c r="P60" s="39"/>
    </row>
    <row r="61" spans="1:16" s="34" customFormat="1">
      <c r="A61" s="40"/>
      <c r="B61" s="283" t="str">
        <f>+Codigo!D51</f>
        <v>Cabeleireiro / Manicure / Higiene pessoal</v>
      </c>
      <c r="C61" s="53">
        <v>10</v>
      </c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189">
        <f>SUM(C61:N61)</f>
        <v>10</v>
      </c>
      <c r="P61" s="39"/>
    </row>
    <row r="62" spans="1:16" s="34" customFormat="1">
      <c r="A62" s="40"/>
      <c r="B62" s="283" t="str">
        <f>+Codigo!D52</f>
        <v xml:space="preserve">Presentes </v>
      </c>
      <c r="C62" s="53">
        <v>10</v>
      </c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189">
        <f>SUM(C62:N62)</f>
        <v>10</v>
      </c>
      <c r="P62" s="39"/>
    </row>
    <row r="63" spans="1:16" s="34" customFormat="1">
      <c r="A63" s="40"/>
      <c r="B63" s="283" t="str">
        <f>+Codigo!D53</f>
        <v xml:space="preserve">Outros  </v>
      </c>
      <c r="C63" s="53">
        <v>10</v>
      </c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189">
        <f>SUM(C63:N63)</f>
        <v>10</v>
      </c>
      <c r="P63" s="39"/>
    </row>
    <row r="64" spans="1:16" s="34" customFormat="1" ht="15" customHeight="1">
      <c r="A64" s="39"/>
      <c r="B64" s="126" t="str">
        <f>+Codigo!C54</f>
        <v>Lazer</v>
      </c>
      <c r="C64" s="125">
        <f>SUM(C65:C69)</f>
        <v>40</v>
      </c>
      <c r="D64" s="125">
        <f t="shared" ref="D64:N64" si="12">SUM(D65:D69)</f>
        <v>0</v>
      </c>
      <c r="E64" s="125">
        <f t="shared" si="12"/>
        <v>0</v>
      </c>
      <c r="F64" s="125">
        <f t="shared" si="12"/>
        <v>0</v>
      </c>
      <c r="G64" s="125">
        <f t="shared" si="12"/>
        <v>0</v>
      </c>
      <c r="H64" s="125">
        <f t="shared" si="12"/>
        <v>0</v>
      </c>
      <c r="I64" s="125">
        <f t="shared" si="12"/>
        <v>0</v>
      </c>
      <c r="J64" s="125">
        <f t="shared" si="12"/>
        <v>0</v>
      </c>
      <c r="K64" s="125">
        <f t="shared" si="12"/>
        <v>0</v>
      </c>
      <c r="L64" s="125">
        <f t="shared" si="12"/>
        <v>0</v>
      </c>
      <c r="M64" s="125">
        <f t="shared" si="12"/>
        <v>0</v>
      </c>
      <c r="N64" s="125">
        <f t="shared" si="12"/>
        <v>0</v>
      </c>
      <c r="O64" s="124">
        <f>SUM(O65:O69)</f>
        <v>40</v>
      </c>
      <c r="P64" s="39"/>
    </row>
    <row r="65" spans="1:17" s="34" customFormat="1">
      <c r="A65" s="40"/>
      <c r="B65" s="33" t="str">
        <f>+Codigo!D54</f>
        <v>Cinema / Teatro / Shows</v>
      </c>
      <c r="C65" s="53">
        <v>10</v>
      </c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189">
        <f>SUM(C65:N65)</f>
        <v>10</v>
      </c>
      <c r="P65" s="39"/>
    </row>
    <row r="66" spans="1:17" s="34" customFormat="1">
      <c r="A66" s="40"/>
      <c r="B66" s="283" t="str">
        <f>+Codigo!D55</f>
        <v xml:space="preserve">Livros / Revistas / Cd´s </v>
      </c>
      <c r="C66" s="53">
        <v>10</v>
      </c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189">
        <f>SUM(C66:N66)</f>
        <v>10</v>
      </c>
      <c r="P66" s="39"/>
    </row>
    <row r="67" spans="1:17" s="34" customFormat="1">
      <c r="A67" s="40"/>
      <c r="B67" s="283" t="str">
        <f>+Codigo!D56</f>
        <v>Clube / Parques / Casa Noturna</v>
      </c>
      <c r="C67" s="53">
        <v>10</v>
      </c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189">
        <f>SUM(C67:N67)</f>
        <v>10</v>
      </c>
      <c r="P67" s="39"/>
    </row>
    <row r="68" spans="1:17" s="34" customFormat="1">
      <c r="A68" s="40"/>
      <c r="B68" s="283" t="str">
        <f>+Codigo!D57</f>
        <v xml:space="preserve">Viagens </v>
      </c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189">
        <f>SUM(C68:N68)</f>
        <v>0</v>
      </c>
      <c r="P68" s="39"/>
    </row>
    <row r="69" spans="1:17" s="34" customFormat="1">
      <c r="A69" s="40"/>
      <c r="B69" s="283" t="str">
        <f>+Codigo!D58</f>
        <v>Restaurantes / Bares / Festas</v>
      </c>
      <c r="C69" s="53">
        <v>10</v>
      </c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189">
        <f>SUM(C69:N69)</f>
        <v>10</v>
      </c>
      <c r="P69" s="39"/>
    </row>
    <row r="70" spans="1:17" s="34" customFormat="1" ht="15" customHeight="1">
      <c r="A70" s="39"/>
      <c r="B70" s="126" t="str">
        <f>+Codigo!C59</f>
        <v>Serviços Financeiros</v>
      </c>
      <c r="C70" s="125">
        <f>SUM(C71:C77)</f>
        <v>70</v>
      </c>
      <c r="D70" s="125">
        <f t="shared" ref="D70:N70" si="13">SUM(D71:D77)</f>
        <v>0</v>
      </c>
      <c r="E70" s="125">
        <f t="shared" si="13"/>
        <v>0</v>
      </c>
      <c r="F70" s="125">
        <f t="shared" si="13"/>
        <v>0</v>
      </c>
      <c r="G70" s="125">
        <f t="shared" si="13"/>
        <v>0</v>
      </c>
      <c r="H70" s="125">
        <f t="shared" si="13"/>
        <v>0</v>
      </c>
      <c r="I70" s="125">
        <f t="shared" si="13"/>
        <v>0</v>
      </c>
      <c r="J70" s="125">
        <f t="shared" si="13"/>
        <v>0</v>
      </c>
      <c r="K70" s="125">
        <f t="shared" si="13"/>
        <v>0</v>
      </c>
      <c r="L70" s="125">
        <f t="shared" si="13"/>
        <v>0</v>
      </c>
      <c r="M70" s="125">
        <f t="shared" si="13"/>
        <v>0</v>
      </c>
      <c r="N70" s="125">
        <f t="shared" si="13"/>
        <v>0</v>
      </c>
      <c r="O70" s="125">
        <f>SUM(O71:O77)</f>
        <v>70</v>
      </c>
      <c r="P70" s="39"/>
    </row>
    <row r="71" spans="1:17" s="34" customFormat="1">
      <c r="A71" s="40"/>
      <c r="B71" s="33" t="str">
        <f>+Codigo!D59</f>
        <v>Empréstimos</v>
      </c>
      <c r="C71" s="53">
        <v>10</v>
      </c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190">
        <f t="shared" ref="O71:O77" si="14">SUM(C71:N71)</f>
        <v>10</v>
      </c>
      <c r="P71" s="39"/>
    </row>
    <row r="72" spans="1:17" s="34" customFormat="1">
      <c r="A72" s="40"/>
      <c r="B72" s="283" t="str">
        <f>+Codigo!D60</f>
        <v>Seguros (vida/residencial)</v>
      </c>
      <c r="C72" s="53">
        <v>10</v>
      </c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190">
        <f t="shared" si="14"/>
        <v>10</v>
      </c>
      <c r="P72" s="39"/>
    </row>
    <row r="73" spans="1:17" s="34" customFormat="1">
      <c r="A73" s="40"/>
      <c r="B73" s="283" t="str">
        <f>+Codigo!D61</f>
        <v>Previdência privada</v>
      </c>
      <c r="C73" s="53">
        <v>10</v>
      </c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190">
        <f t="shared" si="14"/>
        <v>10</v>
      </c>
      <c r="P73" s="39"/>
    </row>
    <row r="74" spans="1:17" s="34" customFormat="1">
      <c r="A74" s="40"/>
      <c r="B74" s="283" t="str">
        <f>+Codigo!D62</f>
        <v>Juros Cheque Especial</v>
      </c>
      <c r="C74" s="53">
        <v>10</v>
      </c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190">
        <f t="shared" si="14"/>
        <v>10</v>
      </c>
      <c r="P74" s="39"/>
    </row>
    <row r="75" spans="1:17" s="34" customFormat="1">
      <c r="A75" s="40"/>
      <c r="B75" s="283" t="str">
        <f>+Codigo!D63</f>
        <v>Tarifas bancárias</v>
      </c>
      <c r="C75" s="53">
        <v>10</v>
      </c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190">
        <f t="shared" si="14"/>
        <v>10</v>
      </c>
      <c r="P75" s="39"/>
    </row>
    <row r="76" spans="1:17" s="34" customFormat="1">
      <c r="A76" s="40"/>
      <c r="B76" s="283" t="str">
        <f>+Codigo!D64</f>
        <v>Financiamento de veículo</v>
      </c>
      <c r="C76" s="53">
        <v>10</v>
      </c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190">
        <f t="shared" si="14"/>
        <v>10</v>
      </c>
      <c r="P76" s="39"/>
    </row>
    <row r="77" spans="1:17" s="34" customFormat="1">
      <c r="A77" s="40"/>
      <c r="B77" s="283" t="str">
        <f>+Codigo!D66</f>
        <v xml:space="preserve">Imposto de Renda a Pagar </v>
      </c>
      <c r="C77" s="53">
        <v>10</v>
      </c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190">
        <f t="shared" si="14"/>
        <v>10</v>
      </c>
      <c r="P77" s="39"/>
    </row>
    <row r="78" spans="1:17" s="30" customFormat="1" ht="17.25" customHeight="1">
      <c r="A78" s="28"/>
      <c r="B78" s="41" t="s">
        <v>84</v>
      </c>
      <c r="C78" s="61">
        <f t="shared" ref="C78:O78" si="15">+C13+C19+C32+C37+C42+C49+C59+C64+C70</f>
        <v>550</v>
      </c>
      <c r="D78" s="61">
        <f t="shared" si="15"/>
        <v>0</v>
      </c>
      <c r="E78" s="61">
        <f t="shared" si="15"/>
        <v>0</v>
      </c>
      <c r="F78" s="61">
        <f t="shared" si="15"/>
        <v>0</v>
      </c>
      <c r="G78" s="61">
        <f t="shared" si="15"/>
        <v>0</v>
      </c>
      <c r="H78" s="61">
        <f t="shared" si="15"/>
        <v>0</v>
      </c>
      <c r="I78" s="61">
        <f t="shared" si="15"/>
        <v>0</v>
      </c>
      <c r="J78" s="61">
        <f t="shared" si="15"/>
        <v>0</v>
      </c>
      <c r="K78" s="61">
        <f t="shared" si="15"/>
        <v>0</v>
      </c>
      <c r="L78" s="61">
        <f t="shared" si="15"/>
        <v>0</v>
      </c>
      <c r="M78" s="61">
        <f t="shared" si="15"/>
        <v>0</v>
      </c>
      <c r="N78" s="61">
        <f t="shared" si="15"/>
        <v>0</v>
      </c>
      <c r="O78" s="61">
        <f t="shared" si="15"/>
        <v>550</v>
      </c>
      <c r="P78" s="39"/>
      <c r="Q78" s="29"/>
    </row>
    <row r="79" spans="1:17" s="130" customFormat="1" ht="3" customHeight="1">
      <c r="A79" s="28"/>
      <c r="B79" s="127"/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8"/>
      <c r="P79" s="39"/>
      <c r="Q79" s="129"/>
    </row>
    <row r="80" spans="1:17" s="34" customFormat="1" ht="15.75">
      <c r="A80" s="28"/>
      <c r="B80" s="131" t="s">
        <v>235</v>
      </c>
      <c r="C80" s="132">
        <f t="shared" ref="C80:O80" si="16">+C10-C78</f>
        <v>10</v>
      </c>
      <c r="D80" s="132">
        <f t="shared" si="16"/>
        <v>0</v>
      </c>
      <c r="E80" s="132">
        <f t="shared" si="16"/>
        <v>0</v>
      </c>
      <c r="F80" s="132">
        <f t="shared" si="16"/>
        <v>0</v>
      </c>
      <c r="G80" s="132">
        <f t="shared" si="16"/>
        <v>0</v>
      </c>
      <c r="H80" s="132">
        <f t="shared" si="16"/>
        <v>0</v>
      </c>
      <c r="I80" s="132">
        <f t="shared" si="16"/>
        <v>0</v>
      </c>
      <c r="J80" s="132">
        <f t="shared" si="16"/>
        <v>0</v>
      </c>
      <c r="K80" s="132">
        <f t="shared" si="16"/>
        <v>0</v>
      </c>
      <c r="L80" s="132">
        <f t="shared" si="16"/>
        <v>0</v>
      </c>
      <c r="M80" s="132">
        <f t="shared" si="16"/>
        <v>0</v>
      </c>
      <c r="N80" s="132">
        <f t="shared" si="16"/>
        <v>0</v>
      </c>
      <c r="O80" s="132">
        <f t="shared" si="16"/>
        <v>10</v>
      </c>
      <c r="P80" s="39"/>
    </row>
    <row r="81" spans="1:17" ht="5.25" customHeight="1">
      <c r="A81" s="28"/>
      <c r="B81" s="22"/>
      <c r="O81" s="23"/>
      <c r="P81" s="39"/>
      <c r="Q81" s="20"/>
    </row>
    <row r="82" spans="1:17" s="30" customFormat="1" ht="18.75" customHeight="1">
      <c r="A82" s="28"/>
      <c r="B82" s="58" t="s">
        <v>243</v>
      </c>
      <c r="C82" s="61">
        <f>+C10-C78</f>
        <v>10</v>
      </c>
      <c r="D82" s="61">
        <f>+D80+C82</f>
        <v>10</v>
      </c>
      <c r="E82" s="61">
        <f t="shared" ref="E82:N82" si="17">+E80+D82</f>
        <v>10</v>
      </c>
      <c r="F82" s="61">
        <f t="shared" si="17"/>
        <v>10</v>
      </c>
      <c r="G82" s="61">
        <f t="shared" si="17"/>
        <v>10</v>
      </c>
      <c r="H82" s="61">
        <f t="shared" si="17"/>
        <v>10</v>
      </c>
      <c r="I82" s="61">
        <f t="shared" si="17"/>
        <v>10</v>
      </c>
      <c r="J82" s="61">
        <f t="shared" si="17"/>
        <v>10</v>
      </c>
      <c r="K82" s="61">
        <f t="shared" si="17"/>
        <v>10</v>
      </c>
      <c r="L82" s="61">
        <f t="shared" si="17"/>
        <v>10</v>
      </c>
      <c r="M82" s="61">
        <f t="shared" si="17"/>
        <v>10</v>
      </c>
      <c r="N82" s="61">
        <f t="shared" si="17"/>
        <v>10</v>
      </c>
      <c r="O82" s="61"/>
      <c r="P82" s="39"/>
      <c r="Q82" s="29"/>
    </row>
    <row r="83" spans="1:17"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</row>
    <row r="84" spans="1:17" s="114" customFormat="1" ht="32.25" customHeight="1">
      <c r="A84" s="32"/>
      <c r="B84" s="115" t="s">
        <v>240</v>
      </c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2"/>
      <c r="O84" s="113"/>
      <c r="P84" s="111"/>
      <c r="Q84" s="32"/>
    </row>
    <row r="85" spans="1:17" s="34" customFormat="1" ht="14.25" customHeight="1">
      <c r="A85" s="35"/>
      <c r="B85" s="110" t="s">
        <v>237</v>
      </c>
      <c r="C85" s="26" t="s">
        <v>52</v>
      </c>
      <c r="D85" s="26" t="s">
        <v>53</v>
      </c>
      <c r="E85" s="26" t="s">
        <v>54</v>
      </c>
      <c r="F85" s="26" t="s">
        <v>55</v>
      </c>
      <c r="G85" s="26" t="s">
        <v>56</v>
      </c>
      <c r="H85" s="26" t="s">
        <v>57</v>
      </c>
      <c r="I85" s="26" t="s">
        <v>58</v>
      </c>
      <c r="J85" s="26" t="s">
        <v>59</v>
      </c>
      <c r="K85" s="26" t="s">
        <v>60</v>
      </c>
      <c r="L85" s="26" t="s">
        <v>61</v>
      </c>
      <c r="M85" s="26" t="s">
        <v>62</v>
      </c>
      <c r="N85" s="26" t="s">
        <v>63</v>
      </c>
      <c r="O85" s="26" t="s">
        <v>269</v>
      </c>
      <c r="P85" s="27"/>
    </row>
    <row r="86" spans="1:17" s="34" customFormat="1" ht="15.75" customHeight="1">
      <c r="A86" s="37"/>
      <c r="B86" s="63" t="str">
        <f>+B3</f>
        <v>Receita</v>
      </c>
      <c r="C86" s="63">
        <f t="shared" ref="C86:N86" si="18">+C10</f>
        <v>560</v>
      </c>
      <c r="D86" s="63">
        <f t="shared" si="18"/>
        <v>0</v>
      </c>
      <c r="E86" s="63">
        <f t="shared" si="18"/>
        <v>0</v>
      </c>
      <c r="F86" s="63">
        <f t="shared" si="18"/>
        <v>0</v>
      </c>
      <c r="G86" s="63">
        <f t="shared" si="18"/>
        <v>0</v>
      </c>
      <c r="H86" s="63">
        <f t="shared" si="18"/>
        <v>0</v>
      </c>
      <c r="I86" s="63">
        <f t="shared" si="18"/>
        <v>0</v>
      </c>
      <c r="J86" s="63">
        <f t="shared" si="18"/>
        <v>0</v>
      </c>
      <c r="K86" s="63">
        <f t="shared" si="18"/>
        <v>0</v>
      </c>
      <c r="L86" s="63">
        <f t="shared" si="18"/>
        <v>0</v>
      </c>
      <c r="M86" s="63">
        <f t="shared" si="18"/>
        <v>0</v>
      </c>
      <c r="N86" s="63">
        <f t="shared" si="18"/>
        <v>0</v>
      </c>
      <c r="O86" s="120">
        <f>SUM(C86:N86)</f>
        <v>560</v>
      </c>
      <c r="P86" s="38"/>
    </row>
    <row r="87" spans="1:17" s="34" customFormat="1" ht="3.75" customHeight="1">
      <c r="A87" s="37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38"/>
    </row>
    <row r="88" spans="1:17" s="34" customFormat="1">
      <c r="A88" s="37"/>
      <c r="B88" s="119" t="s">
        <v>236</v>
      </c>
      <c r="C88" s="119">
        <f>SUM(C89:C97)</f>
        <v>550</v>
      </c>
      <c r="D88" s="119">
        <f t="shared" ref="D88:N88" si="19">SUM(D89:D97)</f>
        <v>0</v>
      </c>
      <c r="E88" s="119">
        <f t="shared" si="19"/>
        <v>0</v>
      </c>
      <c r="F88" s="119">
        <f t="shared" si="19"/>
        <v>0</v>
      </c>
      <c r="G88" s="119">
        <f t="shared" si="19"/>
        <v>0</v>
      </c>
      <c r="H88" s="119">
        <f t="shared" si="19"/>
        <v>0</v>
      </c>
      <c r="I88" s="119">
        <f t="shared" si="19"/>
        <v>0</v>
      </c>
      <c r="J88" s="119">
        <f t="shared" si="19"/>
        <v>0</v>
      </c>
      <c r="K88" s="119">
        <f t="shared" si="19"/>
        <v>0</v>
      </c>
      <c r="L88" s="119">
        <f t="shared" si="19"/>
        <v>0</v>
      </c>
      <c r="M88" s="119">
        <f t="shared" si="19"/>
        <v>0</v>
      </c>
      <c r="N88" s="119">
        <f t="shared" si="19"/>
        <v>0</v>
      </c>
      <c r="O88" s="120">
        <f>SUM(C88:N88)</f>
        <v>550</v>
      </c>
      <c r="P88" s="38"/>
    </row>
    <row r="89" spans="1:17" s="34" customFormat="1" ht="15" customHeight="1">
      <c r="A89" s="39"/>
      <c r="B89" s="53" t="str">
        <f>+B13</f>
        <v>Alimentação</v>
      </c>
      <c r="C89" s="53">
        <f t="shared" ref="C89:N89" si="20">+C13</f>
        <v>50</v>
      </c>
      <c r="D89" s="53">
        <f t="shared" si="20"/>
        <v>0</v>
      </c>
      <c r="E89" s="53">
        <f t="shared" si="20"/>
        <v>0</v>
      </c>
      <c r="F89" s="53">
        <f t="shared" si="20"/>
        <v>0</v>
      </c>
      <c r="G89" s="53">
        <f t="shared" si="20"/>
        <v>0</v>
      </c>
      <c r="H89" s="53">
        <f t="shared" si="20"/>
        <v>0</v>
      </c>
      <c r="I89" s="53">
        <f t="shared" si="20"/>
        <v>0</v>
      </c>
      <c r="J89" s="53">
        <f t="shared" si="20"/>
        <v>0</v>
      </c>
      <c r="K89" s="53">
        <f t="shared" si="20"/>
        <v>0</v>
      </c>
      <c r="L89" s="53">
        <f t="shared" si="20"/>
        <v>0</v>
      </c>
      <c r="M89" s="53">
        <f t="shared" si="20"/>
        <v>0</v>
      </c>
      <c r="N89" s="53">
        <f t="shared" si="20"/>
        <v>0</v>
      </c>
      <c r="O89" s="120">
        <f>SUM(C89:N89)</f>
        <v>50</v>
      </c>
      <c r="P89" s="39"/>
    </row>
    <row r="90" spans="1:17" s="34" customFormat="1" ht="15" customHeight="1">
      <c r="A90" s="39"/>
      <c r="B90" s="53" t="str">
        <f>+B19</f>
        <v>Moradia</v>
      </c>
      <c r="C90" s="53">
        <f t="shared" ref="C90:N90" si="21">+C19</f>
        <v>120</v>
      </c>
      <c r="D90" s="53">
        <f t="shared" si="21"/>
        <v>0</v>
      </c>
      <c r="E90" s="53">
        <f t="shared" si="21"/>
        <v>0</v>
      </c>
      <c r="F90" s="53">
        <f t="shared" si="21"/>
        <v>0</v>
      </c>
      <c r="G90" s="53">
        <f t="shared" si="21"/>
        <v>0</v>
      </c>
      <c r="H90" s="53">
        <f t="shared" si="21"/>
        <v>0</v>
      </c>
      <c r="I90" s="53">
        <f t="shared" si="21"/>
        <v>0</v>
      </c>
      <c r="J90" s="53">
        <f t="shared" si="21"/>
        <v>0</v>
      </c>
      <c r="K90" s="53">
        <f t="shared" si="21"/>
        <v>0</v>
      </c>
      <c r="L90" s="53">
        <f t="shared" si="21"/>
        <v>0</v>
      </c>
      <c r="M90" s="53">
        <f t="shared" si="21"/>
        <v>0</v>
      </c>
      <c r="N90" s="53">
        <f t="shared" si="21"/>
        <v>0</v>
      </c>
      <c r="O90" s="120">
        <f t="shared" ref="O90:O97" si="22">SUM(C90:N90)</f>
        <v>120</v>
      </c>
      <c r="P90" s="39"/>
    </row>
    <row r="91" spans="1:17" s="34" customFormat="1" ht="15" customHeight="1">
      <c r="A91" s="39"/>
      <c r="B91" s="53" t="str">
        <f>+B32</f>
        <v>Educação</v>
      </c>
      <c r="C91" s="53">
        <f t="shared" ref="C91:N91" si="23">+C32</f>
        <v>40</v>
      </c>
      <c r="D91" s="53">
        <f t="shared" si="23"/>
        <v>0</v>
      </c>
      <c r="E91" s="53">
        <f t="shared" si="23"/>
        <v>0</v>
      </c>
      <c r="F91" s="53">
        <f t="shared" si="23"/>
        <v>0</v>
      </c>
      <c r="G91" s="53">
        <f t="shared" si="23"/>
        <v>0</v>
      </c>
      <c r="H91" s="53">
        <f t="shared" si="23"/>
        <v>0</v>
      </c>
      <c r="I91" s="53">
        <f t="shared" si="23"/>
        <v>0</v>
      </c>
      <c r="J91" s="53">
        <f t="shared" si="23"/>
        <v>0</v>
      </c>
      <c r="K91" s="53">
        <f t="shared" si="23"/>
        <v>0</v>
      </c>
      <c r="L91" s="53">
        <f t="shared" si="23"/>
        <v>0</v>
      </c>
      <c r="M91" s="53">
        <f t="shared" si="23"/>
        <v>0</v>
      </c>
      <c r="N91" s="53">
        <f t="shared" si="23"/>
        <v>0</v>
      </c>
      <c r="O91" s="120">
        <f t="shared" si="22"/>
        <v>40</v>
      </c>
      <c r="P91" s="39"/>
    </row>
    <row r="92" spans="1:17" s="34" customFormat="1" ht="15" customHeight="1">
      <c r="A92" s="39"/>
      <c r="B92" s="53" t="str">
        <f>+B37</f>
        <v>Animal de Estimação</v>
      </c>
      <c r="C92" s="53">
        <f t="shared" ref="C92:N92" si="24">+C37</f>
        <v>40</v>
      </c>
      <c r="D92" s="53">
        <f t="shared" si="24"/>
        <v>0</v>
      </c>
      <c r="E92" s="53">
        <f t="shared" si="24"/>
        <v>0</v>
      </c>
      <c r="F92" s="53">
        <f t="shared" si="24"/>
        <v>0</v>
      </c>
      <c r="G92" s="53">
        <f t="shared" si="24"/>
        <v>0</v>
      </c>
      <c r="H92" s="53">
        <f t="shared" si="24"/>
        <v>0</v>
      </c>
      <c r="I92" s="53">
        <f t="shared" si="24"/>
        <v>0</v>
      </c>
      <c r="J92" s="53">
        <f t="shared" si="24"/>
        <v>0</v>
      </c>
      <c r="K92" s="53">
        <f t="shared" si="24"/>
        <v>0</v>
      </c>
      <c r="L92" s="53">
        <f t="shared" si="24"/>
        <v>0</v>
      </c>
      <c r="M92" s="53">
        <f t="shared" si="24"/>
        <v>0</v>
      </c>
      <c r="N92" s="53">
        <f t="shared" si="24"/>
        <v>0</v>
      </c>
      <c r="O92" s="120">
        <f t="shared" si="22"/>
        <v>40</v>
      </c>
      <c r="P92" s="39"/>
    </row>
    <row r="93" spans="1:17" s="34" customFormat="1" ht="15" customHeight="1">
      <c r="A93" s="39"/>
      <c r="B93" s="53" t="str">
        <f>+B42</f>
        <v>Saúde</v>
      </c>
      <c r="C93" s="53">
        <f t="shared" ref="C93:N93" si="25">+C42</f>
        <v>60</v>
      </c>
      <c r="D93" s="53">
        <f t="shared" si="25"/>
        <v>0</v>
      </c>
      <c r="E93" s="53">
        <f t="shared" si="25"/>
        <v>0</v>
      </c>
      <c r="F93" s="53">
        <f t="shared" si="25"/>
        <v>0</v>
      </c>
      <c r="G93" s="53">
        <f t="shared" si="25"/>
        <v>0</v>
      </c>
      <c r="H93" s="53">
        <f t="shared" si="25"/>
        <v>0</v>
      </c>
      <c r="I93" s="53">
        <f t="shared" si="25"/>
        <v>0</v>
      </c>
      <c r="J93" s="53">
        <f t="shared" si="25"/>
        <v>0</v>
      </c>
      <c r="K93" s="53">
        <f t="shared" si="25"/>
        <v>0</v>
      </c>
      <c r="L93" s="53">
        <f t="shared" si="25"/>
        <v>0</v>
      </c>
      <c r="M93" s="53">
        <f t="shared" si="25"/>
        <v>0</v>
      </c>
      <c r="N93" s="53">
        <f t="shared" si="25"/>
        <v>0</v>
      </c>
      <c r="O93" s="120">
        <f t="shared" si="22"/>
        <v>60</v>
      </c>
      <c r="P93" s="39"/>
    </row>
    <row r="94" spans="1:17" s="34" customFormat="1" ht="15" customHeight="1">
      <c r="A94" s="39"/>
      <c r="B94" s="53" t="str">
        <f>+B49</f>
        <v>Transporte</v>
      </c>
      <c r="C94" s="53">
        <f t="shared" ref="C94:N94" si="26">+C49</f>
        <v>90</v>
      </c>
      <c r="D94" s="53">
        <f t="shared" si="26"/>
        <v>0</v>
      </c>
      <c r="E94" s="53">
        <f t="shared" si="26"/>
        <v>0</v>
      </c>
      <c r="F94" s="53">
        <f t="shared" si="26"/>
        <v>0</v>
      </c>
      <c r="G94" s="53">
        <f t="shared" si="26"/>
        <v>0</v>
      </c>
      <c r="H94" s="53">
        <f t="shared" si="26"/>
        <v>0</v>
      </c>
      <c r="I94" s="53">
        <f t="shared" si="26"/>
        <v>0</v>
      </c>
      <c r="J94" s="53">
        <f t="shared" si="26"/>
        <v>0</v>
      </c>
      <c r="K94" s="53">
        <f t="shared" si="26"/>
        <v>0</v>
      </c>
      <c r="L94" s="53">
        <f t="shared" si="26"/>
        <v>0</v>
      </c>
      <c r="M94" s="53">
        <f t="shared" si="26"/>
        <v>0</v>
      </c>
      <c r="N94" s="53">
        <f t="shared" si="26"/>
        <v>0</v>
      </c>
      <c r="O94" s="120">
        <f t="shared" si="22"/>
        <v>90</v>
      </c>
      <c r="P94" s="39"/>
    </row>
    <row r="95" spans="1:17" s="34" customFormat="1" ht="15" customHeight="1">
      <c r="A95" s="39"/>
      <c r="B95" s="53" t="str">
        <f>+B59</f>
        <v>Pessoais</v>
      </c>
      <c r="C95" s="53">
        <f t="shared" ref="C95:N95" si="27">+C59</f>
        <v>40</v>
      </c>
      <c r="D95" s="53">
        <f t="shared" si="27"/>
        <v>0</v>
      </c>
      <c r="E95" s="53">
        <f t="shared" si="27"/>
        <v>0</v>
      </c>
      <c r="F95" s="53">
        <f t="shared" si="27"/>
        <v>0</v>
      </c>
      <c r="G95" s="53">
        <f t="shared" si="27"/>
        <v>0</v>
      </c>
      <c r="H95" s="53">
        <f t="shared" si="27"/>
        <v>0</v>
      </c>
      <c r="I95" s="53">
        <f t="shared" si="27"/>
        <v>0</v>
      </c>
      <c r="J95" s="53">
        <f t="shared" si="27"/>
        <v>0</v>
      </c>
      <c r="K95" s="53">
        <f t="shared" si="27"/>
        <v>0</v>
      </c>
      <c r="L95" s="53">
        <f t="shared" si="27"/>
        <v>0</v>
      </c>
      <c r="M95" s="53">
        <f t="shared" si="27"/>
        <v>0</v>
      </c>
      <c r="N95" s="53">
        <f t="shared" si="27"/>
        <v>0</v>
      </c>
      <c r="O95" s="120">
        <f t="shared" si="22"/>
        <v>40</v>
      </c>
      <c r="P95" s="39"/>
    </row>
    <row r="96" spans="1:17" s="34" customFormat="1" ht="15" customHeight="1">
      <c r="A96" s="39"/>
      <c r="B96" s="53" t="str">
        <f>+B64</f>
        <v>Lazer</v>
      </c>
      <c r="C96" s="53">
        <f t="shared" ref="C96:N96" si="28">+C64</f>
        <v>40</v>
      </c>
      <c r="D96" s="53">
        <f t="shared" si="28"/>
        <v>0</v>
      </c>
      <c r="E96" s="53">
        <f t="shared" si="28"/>
        <v>0</v>
      </c>
      <c r="F96" s="53">
        <f t="shared" si="28"/>
        <v>0</v>
      </c>
      <c r="G96" s="53">
        <f t="shared" si="28"/>
        <v>0</v>
      </c>
      <c r="H96" s="53">
        <f t="shared" si="28"/>
        <v>0</v>
      </c>
      <c r="I96" s="53">
        <f t="shared" si="28"/>
        <v>0</v>
      </c>
      <c r="J96" s="53">
        <f t="shared" si="28"/>
        <v>0</v>
      </c>
      <c r="K96" s="53">
        <f t="shared" si="28"/>
        <v>0</v>
      </c>
      <c r="L96" s="53">
        <f t="shared" si="28"/>
        <v>0</v>
      </c>
      <c r="M96" s="53">
        <f t="shared" si="28"/>
        <v>0</v>
      </c>
      <c r="N96" s="53">
        <f t="shared" si="28"/>
        <v>0</v>
      </c>
      <c r="O96" s="120">
        <f t="shared" si="22"/>
        <v>40</v>
      </c>
      <c r="P96" s="39"/>
    </row>
    <row r="97" spans="1:17" s="34" customFormat="1" ht="15" customHeight="1">
      <c r="A97" s="39"/>
      <c r="B97" s="106" t="str">
        <f>+B70</f>
        <v>Serviços Financeiros</v>
      </c>
      <c r="C97" s="106">
        <f t="shared" ref="C97:N97" si="29">+C70</f>
        <v>70</v>
      </c>
      <c r="D97" s="106">
        <f t="shared" si="29"/>
        <v>0</v>
      </c>
      <c r="E97" s="106">
        <f t="shared" si="29"/>
        <v>0</v>
      </c>
      <c r="F97" s="106">
        <f t="shared" si="29"/>
        <v>0</v>
      </c>
      <c r="G97" s="106">
        <f t="shared" si="29"/>
        <v>0</v>
      </c>
      <c r="H97" s="106">
        <f t="shared" si="29"/>
        <v>0</v>
      </c>
      <c r="I97" s="106">
        <f t="shared" si="29"/>
        <v>0</v>
      </c>
      <c r="J97" s="106">
        <f t="shared" si="29"/>
        <v>0</v>
      </c>
      <c r="K97" s="106">
        <f t="shared" si="29"/>
        <v>0</v>
      </c>
      <c r="L97" s="106">
        <f t="shared" si="29"/>
        <v>0</v>
      </c>
      <c r="M97" s="106">
        <f t="shared" si="29"/>
        <v>0</v>
      </c>
      <c r="N97" s="106">
        <f t="shared" si="29"/>
        <v>0</v>
      </c>
      <c r="O97" s="121">
        <f t="shared" si="22"/>
        <v>70</v>
      </c>
      <c r="P97" s="39"/>
    </row>
    <row r="98" spans="1:17" s="34" customFormat="1" ht="15.75">
      <c r="A98" s="37"/>
      <c r="B98" s="107" t="s">
        <v>235</v>
      </c>
      <c r="C98" s="108">
        <f>+C86-C88</f>
        <v>10</v>
      </c>
      <c r="D98" s="108">
        <f t="shared" ref="D98:N98" si="30">+D86-D88</f>
        <v>0</v>
      </c>
      <c r="E98" s="108">
        <f t="shared" si="30"/>
        <v>0</v>
      </c>
      <c r="F98" s="108">
        <f t="shared" si="30"/>
        <v>0</v>
      </c>
      <c r="G98" s="108">
        <f t="shared" si="30"/>
        <v>0</v>
      </c>
      <c r="H98" s="108">
        <f t="shared" si="30"/>
        <v>0</v>
      </c>
      <c r="I98" s="108">
        <f t="shared" si="30"/>
        <v>0</v>
      </c>
      <c r="J98" s="108">
        <f t="shared" si="30"/>
        <v>0</v>
      </c>
      <c r="K98" s="108">
        <f t="shared" si="30"/>
        <v>0</v>
      </c>
      <c r="L98" s="108">
        <f t="shared" si="30"/>
        <v>0</v>
      </c>
      <c r="M98" s="108">
        <f t="shared" si="30"/>
        <v>0</v>
      </c>
      <c r="N98" s="108">
        <f t="shared" si="30"/>
        <v>0</v>
      </c>
      <c r="O98" s="108">
        <f>+O86-O88</f>
        <v>10</v>
      </c>
      <c r="P98" s="37"/>
    </row>
    <row r="99" spans="1:17" s="114" customFormat="1" ht="3" customHeight="1">
      <c r="A99" s="32"/>
      <c r="B99" s="117"/>
      <c r="C99" s="118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  <c r="O99" s="118"/>
      <c r="P99" s="32"/>
    </row>
    <row r="100" spans="1:17" s="30" customFormat="1" ht="15.75">
      <c r="A100" s="28"/>
      <c r="B100" s="116" t="s">
        <v>242</v>
      </c>
      <c r="C100" s="61">
        <f>+C98</f>
        <v>10</v>
      </c>
      <c r="D100" s="61">
        <f>+D98+C100</f>
        <v>10</v>
      </c>
      <c r="E100" s="61">
        <f t="shared" ref="E100:N100" si="31">+E98+D100</f>
        <v>10</v>
      </c>
      <c r="F100" s="61">
        <f t="shared" si="31"/>
        <v>10</v>
      </c>
      <c r="G100" s="61">
        <f t="shared" si="31"/>
        <v>10</v>
      </c>
      <c r="H100" s="61">
        <f t="shared" si="31"/>
        <v>10</v>
      </c>
      <c r="I100" s="61">
        <f t="shared" si="31"/>
        <v>10</v>
      </c>
      <c r="J100" s="61">
        <f t="shared" si="31"/>
        <v>10</v>
      </c>
      <c r="K100" s="61">
        <f t="shared" si="31"/>
        <v>10</v>
      </c>
      <c r="L100" s="61">
        <f t="shared" si="31"/>
        <v>10</v>
      </c>
      <c r="M100" s="61">
        <f t="shared" si="31"/>
        <v>10</v>
      </c>
      <c r="N100" s="61">
        <f t="shared" si="31"/>
        <v>10</v>
      </c>
      <c r="O100" s="61"/>
      <c r="P100" s="28"/>
      <c r="Q100" s="29"/>
    </row>
    <row r="101" spans="1:17" s="49" customFormat="1">
      <c r="B101" s="50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Q101" s="51"/>
    </row>
    <row r="102" spans="1:17" s="114" customFormat="1" ht="32.25" customHeight="1">
      <c r="A102" s="32"/>
      <c r="B102" s="179" t="s">
        <v>270</v>
      </c>
      <c r="C102" s="111"/>
      <c r="D102" s="111"/>
      <c r="E102" s="111"/>
      <c r="F102" s="111"/>
      <c r="G102" s="111"/>
      <c r="H102" s="111"/>
      <c r="I102" s="111"/>
      <c r="J102" s="111"/>
      <c r="K102" s="111"/>
      <c r="L102" s="111"/>
      <c r="M102" s="111"/>
      <c r="N102" s="112"/>
      <c r="O102" s="113"/>
      <c r="P102" s="111"/>
      <c r="Q102" s="32"/>
    </row>
    <row r="103" spans="1:17" ht="21" customHeight="1">
      <c r="A103" s="28"/>
      <c r="B103" s="58" t="s">
        <v>153</v>
      </c>
      <c r="C103" s="26" t="s">
        <v>52</v>
      </c>
      <c r="D103" s="26" t="s">
        <v>53</v>
      </c>
      <c r="E103" s="26" t="s">
        <v>54</v>
      </c>
      <c r="F103" s="26" t="s">
        <v>55</v>
      </c>
      <c r="G103" s="26" t="s">
        <v>56</v>
      </c>
      <c r="H103" s="26" t="s">
        <v>57</v>
      </c>
      <c r="I103" s="26" t="s">
        <v>58</v>
      </c>
      <c r="J103" s="26" t="s">
        <v>59</v>
      </c>
      <c r="K103" s="26" t="s">
        <v>60</v>
      </c>
      <c r="L103" s="26" t="s">
        <v>61</v>
      </c>
      <c r="M103" s="26" t="s">
        <v>62</v>
      </c>
      <c r="N103" s="26" t="s">
        <v>63</v>
      </c>
      <c r="O103" s="26" t="s">
        <v>269</v>
      </c>
      <c r="P103" s="28"/>
      <c r="Q103" s="20"/>
    </row>
    <row r="104" spans="1:17" ht="15" customHeight="1">
      <c r="A104" s="28"/>
      <c r="B104" s="62" t="s">
        <v>85</v>
      </c>
      <c r="C104" s="57">
        <f t="shared" ref="C104:N104" si="32">+C10</f>
        <v>560</v>
      </c>
      <c r="D104" s="57">
        <f t="shared" si="32"/>
        <v>0</v>
      </c>
      <c r="E104" s="57">
        <f t="shared" si="32"/>
        <v>0</v>
      </c>
      <c r="F104" s="57">
        <f t="shared" si="32"/>
        <v>0</v>
      </c>
      <c r="G104" s="57">
        <f t="shared" si="32"/>
        <v>0</v>
      </c>
      <c r="H104" s="57">
        <f t="shared" si="32"/>
        <v>0</v>
      </c>
      <c r="I104" s="57">
        <f t="shared" si="32"/>
        <v>0</v>
      </c>
      <c r="J104" s="57">
        <f t="shared" si="32"/>
        <v>0</v>
      </c>
      <c r="K104" s="57">
        <f t="shared" si="32"/>
        <v>0</v>
      </c>
      <c r="L104" s="57">
        <f t="shared" si="32"/>
        <v>0</v>
      </c>
      <c r="M104" s="57">
        <f t="shared" si="32"/>
        <v>0</v>
      </c>
      <c r="N104" s="57">
        <f t="shared" si="32"/>
        <v>0</v>
      </c>
      <c r="O104" s="54">
        <f t="shared" ref="O104:O109" si="33">SUM(C104:N104)</f>
        <v>560</v>
      </c>
      <c r="P104" s="28"/>
      <c r="Q104" s="20"/>
    </row>
    <row r="105" spans="1:17" ht="15" customHeight="1">
      <c r="A105" s="28"/>
      <c r="B105" s="62" t="s">
        <v>162</v>
      </c>
      <c r="C105" s="57">
        <v>0</v>
      </c>
      <c r="D105" s="57">
        <v>0</v>
      </c>
      <c r="E105" s="57">
        <v>0</v>
      </c>
      <c r="F105" s="57">
        <v>0</v>
      </c>
      <c r="G105" s="57">
        <v>0</v>
      </c>
      <c r="H105" s="57">
        <v>0</v>
      </c>
      <c r="I105" s="57">
        <v>0</v>
      </c>
      <c r="J105" s="57">
        <v>0</v>
      </c>
      <c r="K105" s="57">
        <v>0</v>
      </c>
      <c r="L105" s="57">
        <v>0</v>
      </c>
      <c r="M105" s="57">
        <v>0</v>
      </c>
      <c r="N105" s="57">
        <v>0</v>
      </c>
      <c r="O105" s="54">
        <f t="shared" si="33"/>
        <v>0</v>
      </c>
      <c r="P105" s="28"/>
      <c r="Q105" s="20"/>
    </row>
    <row r="106" spans="1:17" ht="15" customHeight="1">
      <c r="A106" s="28"/>
      <c r="B106" s="62" t="s">
        <v>158</v>
      </c>
      <c r="C106" s="57">
        <f t="shared" ref="C106:N106" si="34">+C78</f>
        <v>550</v>
      </c>
      <c r="D106" s="57">
        <f t="shared" si="34"/>
        <v>0</v>
      </c>
      <c r="E106" s="57">
        <f t="shared" si="34"/>
        <v>0</v>
      </c>
      <c r="F106" s="57">
        <f t="shared" si="34"/>
        <v>0</v>
      </c>
      <c r="G106" s="57">
        <f t="shared" si="34"/>
        <v>0</v>
      </c>
      <c r="H106" s="57">
        <f t="shared" si="34"/>
        <v>0</v>
      </c>
      <c r="I106" s="57">
        <f t="shared" si="34"/>
        <v>0</v>
      </c>
      <c r="J106" s="57">
        <f t="shared" si="34"/>
        <v>0</v>
      </c>
      <c r="K106" s="57">
        <f t="shared" si="34"/>
        <v>0</v>
      </c>
      <c r="L106" s="57">
        <f t="shared" si="34"/>
        <v>0</v>
      </c>
      <c r="M106" s="57">
        <f t="shared" si="34"/>
        <v>0</v>
      </c>
      <c r="N106" s="57">
        <f t="shared" si="34"/>
        <v>0</v>
      </c>
      <c r="O106" s="54">
        <f t="shared" si="33"/>
        <v>550</v>
      </c>
      <c r="P106" s="28"/>
      <c r="Q106" s="20"/>
    </row>
    <row r="107" spans="1:17" ht="15" customHeight="1">
      <c r="A107" s="28"/>
      <c r="B107" s="62" t="s">
        <v>159</v>
      </c>
      <c r="C107" s="57">
        <v>0</v>
      </c>
      <c r="D107" s="57">
        <v>0</v>
      </c>
      <c r="E107" s="57">
        <v>0</v>
      </c>
      <c r="F107" s="57">
        <v>0</v>
      </c>
      <c r="G107" s="57">
        <v>0</v>
      </c>
      <c r="H107" s="57">
        <v>0</v>
      </c>
      <c r="I107" s="57">
        <v>0</v>
      </c>
      <c r="J107" s="57">
        <v>0</v>
      </c>
      <c r="K107" s="57">
        <v>0</v>
      </c>
      <c r="L107" s="57">
        <v>0</v>
      </c>
      <c r="M107" s="57">
        <v>0</v>
      </c>
      <c r="N107" s="57">
        <v>0</v>
      </c>
      <c r="O107" s="54">
        <f t="shared" si="33"/>
        <v>0</v>
      </c>
      <c r="P107" s="28"/>
      <c r="Q107" s="20"/>
    </row>
    <row r="108" spans="1:17" s="34" customFormat="1">
      <c r="A108" s="28"/>
      <c r="B108" s="62" t="s">
        <v>163</v>
      </c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4">
        <f t="shared" si="33"/>
        <v>0</v>
      </c>
      <c r="P108" s="28"/>
    </row>
    <row r="109" spans="1:17" ht="15" customHeight="1">
      <c r="A109" s="28"/>
      <c r="B109" s="62" t="s">
        <v>160</v>
      </c>
      <c r="C109" s="292">
        <v>0</v>
      </c>
      <c r="D109" s="292">
        <v>0</v>
      </c>
      <c r="E109" s="292">
        <v>0</v>
      </c>
      <c r="F109" s="292">
        <v>0</v>
      </c>
      <c r="G109" s="292">
        <v>0</v>
      </c>
      <c r="H109" s="292">
        <v>0</v>
      </c>
      <c r="I109" s="292">
        <v>0</v>
      </c>
      <c r="J109" s="292">
        <v>0</v>
      </c>
      <c r="K109" s="292">
        <v>0</v>
      </c>
      <c r="L109" s="292">
        <v>0</v>
      </c>
      <c r="M109" s="292">
        <v>0</v>
      </c>
      <c r="N109" s="62">
        <v>0</v>
      </c>
      <c r="O109" s="54">
        <f t="shared" si="33"/>
        <v>0</v>
      </c>
      <c r="P109" s="28"/>
      <c r="Q109" s="20"/>
    </row>
    <row r="110" spans="1:17" s="30" customFormat="1" ht="18.75" customHeight="1">
      <c r="A110" s="28"/>
      <c r="B110" s="58" t="s">
        <v>157</v>
      </c>
      <c r="C110" s="61">
        <f>+C104+C105-C106-C107-C108-C109</f>
        <v>10</v>
      </c>
      <c r="D110" s="61">
        <f>+D104+D105-D106-D107-D108-D109+C110</f>
        <v>10</v>
      </c>
      <c r="E110" s="61">
        <f t="shared" ref="E110:N110" si="35">+E104+E105-E106-E107-E108-E109+D110</f>
        <v>10</v>
      </c>
      <c r="F110" s="61">
        <f t="shared" si="35"/>
        <v>10</v>
      </c>
      <c r="G110" s="61">
        <f t="shared" si="35"/>
        <v>10</v>
      </c>
      <c r="H110" s="61">
        <f t="shared" si="35"/>
        <v>10</v>
      </c>
      <c r="I110" s="61">
        <f t="shared" si="35"/>
        <v>10</v>
      </c>
      <c r="J110" s="61">
        <f t="shared" si="35"/>
        <v>10</v>
      </c>
      <c r="K110" s="61">
        <f t="shared" si="35"/>
        <v>10</v>
      </c>
      <c r="L110" s="61">
        <f t="shared" si="35"/>
        <v>10</v>
      </c>
      <c r="M110" s="61">
        <f t="shared" si="35"/>
        <v>10</v>
      </c>
      <c r="N110" s="61">
        <f t="shared" si="35"/>
        <v>10</v>
      </c>
      <c r="O110" s="61">
        <f>+O104+O105-O106-O107-O108-O109</f>
        <v>10</v>
      </c>
      <c r="P110" s="28"/>
      <c r="Q110" s="29"/>
    </row>
  </sheetData>
  <sheetProtection selectLockedCells="1" selectUnlockedCells="1"/>
  <mergeCells count="2">
    <mergeCell ref="A1:B1"/>
    <mergeCell ref="C1:P1"/>
  </mergeCells>
  <phoneticPr fontId="19" type="noConversion"/>
  <pageMargins left="0.35" right="0.30972222222222223" top="0.4597222222222222" bottom="0.5" header="0.51180555555555551" footer="0.51180555555555551"/>
  <pageSetup paperSize="9" scale="45" firstPageNumber="0" orientation="landscape" horizontalDpi="300" verticalDpi="300" r:id="rId1"/>
  <headerFooter alignWithMargins="0"/>
  <ignoredErrors>
    <ignoredError sqref="O49 O59:O65" formula="1"/>
    <ignoredError sqref="O20:O28 O33:O36 O38:O41 O43 O68" emptyCellReference="1"/>
    <ignoredError sqref="O32 O37 O42" formula="1" emptyCellReference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 codeName="Plan17"/>
  <dimension ref="A1:J193"/>
  <sheetViews>
    <sheetView showGridLines="0" zoomScaleNormal="100" workbookViewId="0">
      <selection activeCell="H26" sqref="H26"/>
    </sheetView>
  </sheetViews>
  <sheetFormatPr defaultRowHeight="15"/>
  <cols>
    <col min="1" max="1" width="1.42578125" customWidth="1"/>
    <col min="2" max="2" width="50.140625" customWidth="1"/>
    <col min="3" max="4" width="11.28515625" customWidth="1"/>
    <col min="5" max="5" width="13.5703125" customWidth="1"/>
    <col min="6" max="6" width="1.42578125" customWidth="1"/>
    <col min="7" max="7" width="3.42578125" customWidth="1"/>
    <col min="8" max="8" width="17.7109375" customWidth="1"/>
    <col min="9" max="9" width="18.5703125" customWidth="1"/>
  </cols>
  <sheetData>
    <row r="1" spans="1:10" ht="61.5">
      <c r="A1" s="137"/>
      <c r="B1" s="344" t="s">
        <v>0</v>
      </c>
      <c r="C1" s="344"/>
      <c r="D1" s="344"/>
      <c r="E1" s="344"/>
      <c r="F1" s="138"/>
      <c r="G1" s="109"/>
      <c r="H1" s="109"/>
      <c r="I1" s="21"/>
    </row>
    <row r="2" spans="1:10" s="170" customFormat="1" ht="27">
      <c r="A2" s="165"/>
      <c r="B2" s="166"/>
      <c r="C2" s="166">
        <f>+Instruções!I19</f>
        <v>2013</v>
      </c>
      <c r="D2" s="166"/>
      <c r="E2" s="166"/>
      <c r="F2" s="167"/>
      <c r="G2" s="168"/>
      <c r="H2" s="168"/>
      <c r="I2" s="169"/>
    </row>
    <row r="3" spans="1:10" s="170" customFormat="1" ht="26.25">
      <c r="B3" s="160" t="s">
        <v>362</v>
      </c>
      <c r="C3" s="171"/>
      <c r="D3" s="173" t="s">
        <v>264</v>
      </c>
      <c r="E3" s="278" t="s">
        <v>52</v>
      </c>
      <c r="F3" s="139"/>
      <c r="G3" s="172"/>
      <c r="H3" s="172"/>
    </row>
    <row r="4" spans="1:10" ht="15.75">
      <c r="A4" s="35"/>
      <c r="B4" s="110" t="s">
        <v>402</v>
      </c>
      <c r="C4" s="26" t="s">
        <v>66</v>
      </c>
      <c r="D4" s="26" t="s">
        <v>65</v>
      </c>
      <c r="E4" s="26" t="s">
        <v>234</v>
      </c>
      <c r="F4" s="35"/>
      <c r="G4" s="25"/>
      <c r="H4" s="345" t="s">
        <v>382</v>
      </c>
    </row>
    <row r="5" spans="1:10">
      <c r="A5" s="37"/>
      <c r="B5" s="63" t="str">
        <f>+Codigo!$C$4</f>
        <v>Receita</v>
      </c>
      <c r="C5" s="162">
        <f>+Real!C86</f>
        <v>1000</v>
      </c>
      <c r="D5" s="162">
        <f>+Previsão!C86</f>
        <v>560</v>
      </c>
      <c r="E5" s="306">
        <f>+C5-D5</f>
        <v>440</v>
      </c>
      <c r="F5" s="37"/>
      <c r="G5" s="25"/>
      <c r="H5" s="345"/>
      <c r="J5" s="281"/>
    </row>
    <row r="6" spans="1:10">
      <c r="A6" s="37"/>
      <c r="B6" s="64"/>
      <c r="C6" s="163"/>
      <c r="D6" s="163"/>
      <c r="E6" s="307"/>
      <c r="F6" s="163"/>
      <c r="G6" s="25"/>
      <c r="H6" s="305" t="s">
        <v>415</v>
      </c>
    </row>
    <row r="7" spans="1:10">
      <c r="A7" s="37"/>
      <c r="B7" s="119" t="s">
        <v>236</v>
      </c>
      <c r="C7" s="164">
        <f>SUM(C8:C16)</f>
        <v>1650</v>
      </c>
      <c r="D7" s="164">
        <f>SUM(D8:D16)</f>
        <v>550</v>
      </c>
      <c r="E7" s="308">
        <f>+D7-C7</f>
        <v>-1100</v>
      </c>
      <c r="F7" s="37"/>
      <c r="G7" s="25"/>
      <c r="H7" s="284">
        <f>+C7/$C$5</f>
        <v>1.65</v>
      </c>
    </row>
    <row r="8" spans="1:10">
      <c r="A8" s="37"/>
      <c r="B8" s="53" t="str">
        <f>+Codigo!$C$10</f>
        <v>Alimentação</v>
      </c>
      <c r="C8" s="161">
        <f>+Real!C89</f>
        <v>1150</v>
      </c>
      <c r="D8" s="162">
        <f>+Previsão!C89</f>
        <v>50</v>
      </c>
      <c r="E8" s="306">
        <f>+D8-C8</f>
        <v>-1100</v>
      </c>
      <c r="F8" s="37"/>
      <c r="H8" s="282">
        <f>+C8/$C$5</f>
        <v>1.1499999999999999</v>
      </c>
    </row>
    <row r="9" spans="1:10">
      <c r="A9" s="37"/>
      <c r="B9" s="53" t="str">
        <f>+Codigo!$C$15</f>
        <v>Moradia</v>
      </c>
      <c r="C9" s="162">
        <f>+Real!C90</f>
        <v>0</v>
      </c>
      <c r="D9" s="162">
        <f>+Previsão!C90</f>
        <v>120</v>
      </c>
      <c r="E9" s="306">
        <f t="shared" ref="E9:E16" si="0">+D9-C9</f>
        <v>120</v>
      </c>
      <c r="F9" s="37"/>
      <c r="H9" s="282">
        <f t="shared" ref="H9:H16" si="1">+C9/$C$5</f>
        <v>0</v>
      </c>
    </row>
    <row r="10" spans="1:10">
      <c r="A10" s="37"/>
      <c r="B10" s="53" t="str">
        <f>+Codigo!$C$27</f>
        <v>Educação</v>
      </c>
      <c r="C10" s="162">
        <f>+Real!C91</f>
        <v>0</v>
      </c>
      <c r="D10" s="162">
        <f>+Previsão!C91</f>
        <v>40</v>
      </c>
      <c r="E10" s="306">
        <f t="shared" si="0"/>
        <v>40</v>
      </c>
      <c r="F10" s="37"/>
      <c r="H10" s="282">
        <f t="shared" si="1"/>
        <v>0</v>
      </c>
    </row>
    <row r="11" spans="1:10">
      <c r="A11" s="37"/>
      <c r="B11" s="53" t="str">
        <f>+Codigo!$C$31</f>
        <v>Animal de Estimação</v>
      </c>
      <c r="C11" s="162">
        <f>+Real!C92</f>
        <v>0</v>
      </c>
      <c r="D11" s="162">
        <f>+Previsão!C92</f>
        <v>40</v>
      </c>
      <c r="E11" s="306">
        <f t="shared" si="0"/>
        <v>40</v>
      </c>
      <c r="F11" s="37"/>
      <c r="H11" s="282">
        <f t="shared" si="1"/>
        <v>0</v>
      </c>
    </row>
    <row r="12" spans="1:10">
      <c r="A12" s="37"/>
      <c r="B12" s="53" t="str">
        <f>+Codigo!$C$35</f>
        <v>Saúde</v>
      </c>
      <c r="C12" s="162">
        <f>+Real!C93</f>
        <v>0</v>
      </c>
      <c r="D12" s="162">
        <f>+Previsão!C93</f>
        <v>60</v>
      </c>
      <c r="E12" s="306">
        <f t="shared" si="0"/>
        <v>60</v>
      </c>
      <c r="F12" s="37"/>
      <c r="H12" s="282">
        <f t="shared" si="1"/>
        <v>0</v>
      </c>
    </row>
    <row r="13" spans="1:10">
      <c r="A13" s="37"/>
      <c r="B13" s="53" t="str">
        <f>+Codigo!$C$41</f>
        <v>Transporte</v>
      </c>
      <c r="C13" s="162">
        <f>+Real!C94</f>
        <v>0</v>
      </c>
      <c r="D13" s="162">
        <f>+Previsão!C94</f>
        <v>90</v>
      </c>
      <c r="E13" s="306">
        <f t="shared" si="0"/>
        <v>90</v>
      </c>
      <c r="F13" s="37"/>
      <c r="H13" s="282">
        <f t="shared" si="1"/>
        <v>0</v>
      </c>
    </row>
    <row r="14" spans="1:10">
      <c r="A14" s="37"/>
      <c r="B14" s="53" t="str">
        <f>+Codigo!$C$50</f>
        <v>Pessoais</v>
      </c>
      <c r="C14" s="162">
        <f>+Real!C95</f>
        <v>0</v>
      </c>
      <c r="D14" s="162">
        <f>+Previsão!C95</f>
        <v>40</v>
      </c>
      <c r="E14" s="306">
        <f t="shared" si="0"/>
        <v>40</v>
      </c>
      <c r="F14" s="37"/>
      <c r="H14" s="282">
        <f t="shared" si="1"/>
        <v>0</v>
      </c>
    </row>
    <row r="15" spans="1:10">
      <c r="A15" s="37"/>
      <c r="B15" s="53" t="str">
        <f>+Codigo!$C$54</f>
        <v>Lazer</v>
      </c>
      <c r="C15" s="162">
        <f>+Real!C96</f>
        <v>0</v>
      </c>
      <c r="D15" s="162">
        <f>+Previsão!C96</f>
        <v>40</v>
      </c>
      <c r="E15" s="306">
        <f t="shared" si="0"/>
        <v>40</v>
      </c>
      <c r="F15" s="37"/>
      <c r="H15" s="282">
        <f t="shared" si="1"/>
        <v>0</v>
      </c>
    </row>
    <row r="16" spans="1:10">
      <c r="A16" s="37"/>
      <c r="B16" s="106" t="str">
        <f>+Codigo!$C$59</f>
        <v>Serviços Financeiros</v>
      </c>
      <c r="C16" s="162">
        <f>+Real!C97</f>
        <v>500</v>
      </c>
      <c r="D16" s="162">
        <f>+Previsão!C97</f>
        <v>70</v>
      </c>
      <c r="E16" s="306">
        <f t="shared" si="0"/>
        <v>-430</v>
      </c>
      <c r="F16" s="37"/>
      <c r="H16" s="282">
        <f t="shared" si="1"/>
        <v>0.5</v>
      </c>
    </row>
    <row r="17" spans="1:8" ht="15.75">
      <c r="A17" s="37"/>
      <c r="B17" s="107" t="s">
        <v>235</v>
      </c>
      <c r="C17" s="108">
        <f>+C5-C7</f>
        <v>-650</v>
      </c>
      <c r="D17" s="108">
        <f>+D5-D7</f>
        <v>10</v>
      </c>
      <c r="E17" s="309">
        <f>+C17-D17</f>
        <v>-660</v>
      </c>
      <c r="F17" s="37"/>
      <c r="H17" s="108"/>
    </row>
    <row r="19" spans="1:8" ht="26.25">
      <c r="A19" s="170"/>
      <c r="B19" s="160" t="s">
        <v>265</v>
      </c>
      <c r="C19" s="171"/>
      <c r="D19" s="173" t="s">
        <v>64</v>
      </c>
      <c r="E19" s="278" t="s">
        <v>53</v>
      </c>
      <c r="F19" s="139"/>
    </row>
    <row r="20" spans="1:8" ht="15.75">
      <c r="A20" s="35"/>
      <c r="B20" s="110" t="s">
        <v>237</v>
      </c>
      <c r="C20" s="26" t="s">
        <v>66</v>
      </c>
      <c r="D20" s="26" t="s">
        <v>65</v>
      </c>
      <c r="E20" s="26" t="s">
        <v>234</v>
      </c>
      <c r="F20" s="35"/>
      <c r="H20" s="345" t="s">
        <v>363</v>
      </c>
    </row>
    <row r="21" spans="1:8">
      <c r="A21" s="37"/>
      <c r="B21" s="157" t="str">
        <f>+Codigo!$C$4</f>
        <v>Receita</v>
      </c>
      <c r="C21" s="161">
        <f>+Real!D86</f>
        <v>0</v>
      </c>
      <c r="D21" s="161">
        <f>+Previsão!D86</f>
        <v>0</v>
      </c>
      <c r="E21" s="306">
        <f>+C21-D21</f>
        <v>0</v>
      </c>
      <c r="F21" s="37"/>
      <c r="H21" s="345"/>
    </row>
    <row r="22" spans="1:8">
      <c r="A22" s="37"/>
      <c r="B22" s="64"/>
      <c r="C22" s="163"/>
      <c r="D22" s="163"/>
      <c r="E22" s="307"/>
      <c r="F22" s="163"/>
      <c r="H22" s="305" t="s">
        <v>415</v>
      </c>
    </row>
    <row r="23" spans="1:8">
      <c r="A23" s="37"/>
      <c r="B23" s="119" t="s">
        <v>236</v>
      </c>
      <c r="C23" s="164">
        <f>SUM(C24:C32)</f>
        <v>0</v>
      </c>
      <c r="D23" s="164">
        <f>SUM(D24:D32)</f>
        <v>0</v>
      </c>
      <c r="E23" s="308">
        <f>+D23-C23</f>
        <v>0</v>
      </c>
      <c r="F23" s="37"/>
      <c r="H23" s="304" t="e">
        <f>+C23/$C$21</f>
        <v>#DIV/0!</v>
      </c>
    </row>
    <row r="24" spans="1:8">
      <c r="A24" s="37"/>
      <c r="B24" s="53" t="str">
        <f>+Codigo!$C$10</f>
        <v>Alimentação</v>
      </c>
      <c r="C24" s="162">
        <f>+Real!D89</f>
        <v>0</v>
      </c>
      <c r="D24" s="162">
        <f>+Previsão!D89</f>
        <v>0</v>
      </c>
      <c r="E24" s="306">
        <f>+D24-C24</f>
        <v>0</v>
      </c>
      <c r="F24" s="37"/>
      <c r="H24" s="282" t="e">
        <f>+C24/$C$21</f>
        <v>#DIV/0!</v>
      </c>
    </row>
    <row r="25" spans="1:8">
      <c r="A25" s="37"/>
      <c r="B25" s="53" t="str">
        <f>+Codigo!$C$15</f>
        <v>Moradia</v>
      </c>
      <c r="C25" s="162">
        <f>+Real!D90</f>
        <v>0</v>
      </c>
      <c r="D25" s="162">
        <f>+Previsão!D90</f>
        <v>0</v>
      </c>
      <c r="E25" s="306">
        <f t="shared" ref="E25:E32" si="2">+D25-C25</f>
        <v>0</v>
      </c>
      <c r="F25" s="37"/>
      <c r="H25" s="282" t="e">
        <f t="shared" ref="H25:H32" si="3">+C25/$C$21</f>
        <v>#DIV/0!</v>
      </c>
    </row>
    <row r="26" spans="1:8">
      <c r="A26" s="37"/>
      <c r="B26" s="53" t="str">
        <f>+Codigo!$C$27</f>
        <v>Educação</v>
      </c>
      <c r="C26" s="162">
        <f>+Real!D91</f>
        <v>0</v>
      </c>
      <c r="D26" s="162">
        <f>+Previsão!D91</f>
        <v>0</v>
      </c>
      <c r="E26" s="306">
        <f t="shared" si="2"/>
        <v>0</v>
      </c>
      <c r="F26" s="37"/>
      <c r="H26" s="282" t="e">
        <f t="shared" si="3"/>
        <v>#DIV/0!</v>
      </c>
    </row>
    <row r="27" spans="1:8">
      <c r="A27" s="37"/>
      <c r="B27" s="53" t="str">
        <f>+Codigo!$C$31</f>
        <v>Animal de Estimação</v>
      </c>
      <c r="C27" s="162">
        <f>+Real!D92</f>
        <v>0</v>
      </c>
      <c r="D27" s="162">
        <f>+Previsão!D92</f>
        <v>0</v>
      </c>
      <c r="E27" s="306">
        <f t="shared" si="2"/>
        <v>0</v>
      </c>
      <c r="F27" s="37"/>
      <c r="H27" s="282" t="e">
        <f t="shared" si="3"/>
        <v>#DIV/0!</v>
      </c>
    </row>
    <row r="28" spans="1:8">
      <c r="A28" s="37"/>
      <c r="B28" s="53" t="str">
        <f>+Codigo!$C$35</f>
        <v>Saúde</v>
      </c>
      <c r="C28" s="162">
        <f>+Real!D93</f>
        <v>0</v>
      </c>
      <c r="D28" s="162">
        <f>+Previsão!D93</f>
        <v>0</v>
      </c>
      <c r="E28" s="306">
        <f t="shared" si="2"/>
        <v>0</v>
      </c>
      <c r="F28" s="37"/>
      <c r="H28" s="282" t="e">
        <f t="shared" si="3"/>
        <v>#DIV/0!</v>
      </c>
    </row>
    <row r="29" spans="1:8">
      <c r="A29" s="37"/>
      <c r="B29" s="53" t="str">
        <f>+Codigo!$C$41</f>
        <v>Transporte</v>
      </c>
      <c r="C29" s="162">
        <f>+Real!D94</f>
        <v>0</v>
      </c>
      <c r="D29" s="162">
        <f>+Previsão!D94</f>
        <v>0</v>
      </c>
      <c r="E29" s="306">
        <f t="shared" si="2"/>
        <v>0</v>
      </c>
      <c r="F29" s="37"/>
      <c r="H29" s="282" t="e">
        <f t="shared" si="3"/>
        <v>#DIV/0!</v>
      </c>
    </row>
    <row r="30" spans="1:8">
      <c r="A30" s="37"/>
      <c r="B30" s="53" t="str">
        <f>+Codigo!$C$50</f>
        <v>Pessoais</v>
      </c>
      <c r="C30" s="162">
        <f>+Real!D95</f>
        <v>0</v>
      </c>
      <c r="D30" s="162">
        <f>+Previsão!D95</f>
        <v>0</v>
      </c>
      <c r="E30" s="306">
        <f t="shared" si="2"/>
        <v>0</v>
      </c>
      <c r="F30" s="37"/>
      <c r="H30" s="282" t="e">
        <f t="shared" si="3"/>
        <v>#DIV/0!</v>
      </c>
    </row>
    <row r="31" spans="1:8">
      <c r="A31" s="37"/>
      <c r="B31" s="53" t="str">
        <f>+Codigo!$C$54</f>
        <v>Lazer</v>
      </c>
      <c r="C31" s="162">
        <f>+Real!D96</f>
        <v>0</v>
      </c>
      <c r="D31" s="162">
        <f>+Previsão!D96</f>
        <v>0</v>
      </c>
      <c r="E31" s="306">
        <f t="shared" si="2"/>
        <v>0</v>
      </c>
      <c r="F31" s="37"/>
      <c r="H31" s="282" t="e">
        <f t="shared" si="3"/>
        <v>#DIV/0!</v>
      </c>
    </row>
    <row r="32" spans="1:8">
      <c r="A32" s="37"/>
      <c r="B32" s="106" t="str">
        <f>+Codigo!$C$59</f>
        <v>Serviços Financeiros</v>
      </c>
      <c r="C32" s="162">
        <f>+Real!D97</f>
        <v>0</v>
      </c>
      <c r="D32" s="162">
        <f>+Previsão!D97</f>
        <v>0</v>
      </c>
      <c r="E32" s="306">
        <f t="shared" si="2"/>
        <v>0</v>
      </c>
      <c r="F32" s="37"/>
      <c r="H32" s="282" t="e">
        <f t="shared" si="3"/>
        <v>#DIV/0!</v>
      </c>
    </row>
    <row r="33" spans="1:8" ht="15.75">
      <c r="A33" s="37"/>
      <c r="B33" s="107" t="s">
        <v>235</v>
      </c>
      <c r="C33" s="108">
        <f>+C21-C23</f>
        <v>0</v>
      </c>
      <c r="D33" s="108">
        <f>+D21-D23</f>
        <v>0</v>
      </c>
      <c r="E33" s="309">
        <f>+C33-D33</f>
        <v>0</v>
      </c>
      <c r="F33" s="37"/>
      <c r="H33" s="108"/>
    </row>
    <row r="35" spans="1:8" ht="26.25">
      <c r="A35" s="170"/>
      <c r="B35" s="160" t="s">
        <v>265</v>
      </c>
      <c r="C35" s="171"/>
      <c r="D35" s="173" t="s">
        <v>64</v>
      </c>
      <c r="E35" s="278" t="s">
        <v>54</v>
      </c>
      <c r="F35" s="139"/>
    </row>
    <row r="36" spans="1:8" ht="15.75">
      <c r="A36" s="35"/>
      <c r="B36" s="110" t="s">
        <v>237</v>
      </c>
      <c r="C36" s="26" t="s">
        <v>66</v>
      </c>
      <c r="D36" s="26" t="s">
        <v>65</v>
      </c>
      <c r="E36" s="26" t="s">
        <v>234</v>
      </c>
      <c r="F36" s="35"/>
      <c r="H36" s="345" t="s">
        <v>363</v>
      </c>
    </row>
    <row r="37" spans="1:8">
      <c r="A37" s="37"/>
      <c r="B37" s="157" t="str">
        <f>+Codigo!$C$4</f>
        <v>Receita</v>
      </c>
      <c r="C37" s="161">
        <f>+Real!E86</f>
        <v>0</v>
      </c>
      <c r="D37" s="161">
        <f>+Previsão!E86</f>
        <v>0</v>
      </c>
      <c r="E37" s="306">
        <f>+C37-D37</f>
        <v>0</v>
      </c>
      <c r="F37" s="37"/>
      <c r="H37" s="345"/>
    </row>
    <row r="38" spans="1:8">
      <c r="A38" s="37"/>
      <c r="B38" s="64"/>
      <c r="C38" s="163"/>
      <c r="D38" s="163"/>
      <c r="E38" s="307"/>
      <c r="F38" s="163"/>
      <c r="H38" s="305" t="s">
        <v>415</v>
      </c>
    </row>
    <row r="39" spans="1:8">
      <c r="A39" s="37"/>
      <c r="B39" s="119" t="s">
        <v>236</v>
      </c>
      <c r="C39" s="279">
        <f>SUM(C40:C48)</f>
        <v>0</v>
      </c>
      <c r="D39" s="279">
        <f>SUM(D40:D48)</f>
        <v>0</v>
      </c>
      <c r="E39" s="308">
        <f>+D39-C39</f>
        <v>0</v>
      </c>
      <c r="F39" s="37"/>
      <c r="H39" s="304" t="e">
        <f>+C39/$C$37</f>
        <v>#DIV/0!</v>
      </c>
    </row>
    <row r="40" spans="1:8">
      <c r="A40" s="37"/>
      <c r="B40" s="53" t="str">
        <f>+Codigo!$C$10</f>
        <v>Alimentação</v>
      </c>
      <c r="C40" s="280">
        <f>+Real!E89</f>
        <v>0</v>
      </c>
      <c r="D40" s="280">
        <f>+Previsão!E89</f>
        <v>0</v>
      </c>
      <c r="E40" s="306">
        <f>+D40-C40</f>
        <v>0</v>
      </c>
      <c r="F40" s="37"/>
      <c r="H40" s="282" t="e">
        <f>+C40/$C$37</f>
        <v>#DIV/0!</v>
      </c>
    </row>
    <row r="41" spans="1:8">
      <c r="A41" s="37"/>
      <c r="B41" s="53" t="str">
        <f>+Codigo!$C$15</f>
        <v>Moradia</v>
      </c>
      <c r="C41" s="280">
        <f>+Real!E90</f>
        <v>0</v>
      </c>
      <c r="D41" s="280">
        <f>+Previsão!E90</f>
        <v>0</v>
      </c>
      <c r="E41" s="306">
        <f t="shared" ref="E41:E48" si="4">+D41-C41</f>
        <v>0</v>
      </c>
      <c r="F41" s="37"/>
      <c r="H41" s="282" t="e">
        <f t="shared" ref="H41:H48" si="5">+C41/$C$37</f>
        <v>#DIV/0!</v>
      </c>
    </row>
    <row r="42" spans="1:8">
      <c r="A42" s="37"/>
      <c r="B42" s="53" t="str">
        <f>+Codigo!$C$27</f>
        <v>Educação</v>
      </c>
      <c r="C42" s="280">
        <f>+Real!E91</f>
        <v>0</v>
      </c>
      <c r="D42" s="280">
        <f>+Previsão!E91</f>
        <v>0</v>
      </c>
      <c r="E42" s="306">
        <f t="shared" si="4"/>
        <v>0</v>
      </c>
      <c r="F42" s="37"/>
      <c r="H42" s="282" t="e">
        <f t="shared" si="5"/>
        <v>#DIV/0!</v>
      </c>
    </row>
    <row r="43" spans="1:8">
      <c r="A43" s="37"/>
      <c r="B43" s="53" t="str">
        <f>+Codigo!$C$31</f>
        <v>Animal de Estimação</v>
      </c>
      <c r="C43" s="280">
        <f>+Real!E92</f>
        <v>0</v>
      </c>
      <c r="D43" s="280">
        <f>+Previsão!E92</f>
        <v>0</v>
      </c>
      <c r="E43" s="306">
        <f t="shared" si="4"/>
        <v>0</v>
      </c>
      <c r="F43" s="37"/>
      <c r="H43" s="282" t="e">
        <f t="shared" si="5"/>
        <v>#DIV/0!</v>
      </c>
    </row>
    <row r="44" spans="1:8">
      <c r="A44" s="37"/>
      <c r="B44" s="53" t="str">
        <f>+Codigo!$C$35</f>
        <v>Saúde</v>
      </c>
      <c r="C44" s="280">
        <f>+Real!E93</f>
        <v>0</v>
      </c>
      <c r="D44" s="280">
        <f>+Previsão!E93</f>
        <v>0</v>
      </c>
      <c r="E44" s="306">
        <f t="shared" si="4"/>
        <v>0</v>
      </c>
      <c r="F44" s="37"/>
      <c r="H44" s="282" t="e">
        <f t="shared" si="5"/>
        <v>#DIV/0!</v>
      </c>
    </row>
    <row r="45" spans="1:8">
      <c r="A45" s="37"/>
      <c r="B45" s="53" t="str">
        <f>+Codigo!$C$41</f>
        <v>Transporte</v>
      </c>
      <c r="C45" s="280">
        <f>+Real!E94</f>
        <v>0</v>
      </c>
      <c r="D45" s="280">
        <f>+Previsão!E94</f>
        <v>0</v>
      </c>
      <c r="E45" s="306">
        <f t="shared" si="4"/>
        <v>0</v>
      </c>
      <c r="F45" s="37"/>
      <c r="H45" s="282" t="e">
        <f t="shared" si="5"/>
        <v>#DIV/0!</v>
      </c>
    </row>
    <row r="46" spans="1:8">
      <c r="A46" s="37"/>
      <c r="B46" s="53" t="str">
        <f>+Codigo!$C$50</f>
        <v>Pessoais</v>
      </c>
      <c r="C46" s="280">
        <f>+Real!E95</f>
        <v>0</v>
      </c>
      <c r="D46" s="280">
        <f>+Previsão!E95</f>
        <v>0</v>
      </c>
      <c r="E46" s="306">
        <f t="shared" si="4"/>
        <v>0</v>
      </c>
      <c r="F46" s="37"/>
      <c r="H46" s="282" t="e">
        <f t="shared" si="5"/>
        <v>#DIV/0!</v>
      </c>
    </row>
    <row r="47" spans="1:8">
      <c r="A47" s="37"/>
      <c r="B47" s="53" t="str">
        <f>+Codigo!$C$54</f>
        <v>Lazer</v>
      </c>
      <c r="C47" s="280">
        <f>+Real!E96</f>
        <v>0</v>
      </c>
      <c r="D47" s="280">
        <f>+Previsão!E96</f>
        <v>0</v>
      </c>
      <c r="E47" s="306">
        <f t="shared" si="4"/>
        <v>0</v>
      </c>
      <c r="F47" s="37"/>
      <c r="H47" s="282" t="e">
        <f t="shared" si="5"/>
        <v>#DIV/0!</v>
      </c>
    </row>
    <row r="48" spans="1:8">
      <c r="A48" s="37"/>
      <c r="B48" s="106" t="str">
        <f>+Codigo!$C$59</f>
        <v>Serviços Financeiros</v>
      </c>
      <c r="C48" s="280">
        <f>+Real!E97</f>
        <v>0</v>
      </c>
      <c r="D48" s="280">
        <f>+Previsão!E97</f>
        <v>0</v>
      </c>
      <c r="E48" s="306">
        <f t="shared" si="4"/>
        <v>0</v>
      </c>
      <c r="F48" s="37"/>
      <c r="H48" s="282" t="e">
        <f t="shared" si="5"/>
        <v>#DIV/0!</v>
      </c>
    </row>
    <row r="49" spans="1:8" ht="15.75">
      <c r="A49" s="37"/>
      <c r="B49" s="107" t="s">
        <v>235</v>
      </c>
      <c r="C49" s="108">
        <f>+C37-C39</f>
        <v>0</v>
      </c>
      <c r="D49" s="108">
        <f>+D37-D39</f>
        <v>0</v>
      </c>
      <c r="E49" s="309">
        <f>+C49-D49</f>
        <v>0</v>
      </c>
      <c r="F49" s="37"/>
      <c r="H49" s="108"/>
    </row>
    <row r="51" spans="1:8" ht="26.25">
      <c r="A51" s="170"/>
      <c r="B51" s="160" t="s">
        <v>265</v>
      </c>
      <c r="C51" s="171"/>
      <c r="D51" s="173" t="s">
        <v>64</v>
      </c>
      <c r="E51" s="278" t="s">
        <v>55</v>
      </c>
      <c r="F51" s="139"/>
    </row>
    <row r="52" spans="1:8" ht="15.75">
      <c r="A52" s="35"/>
      <c r="B52" s="110" t="s">
        <v>237</v>
      </c>
      <c r="C52" s="26" t="s">
        <v>66</v>
      </c>
      <c r="D52" s="26" t="s">
        <v>65</v>
      </c>
      <c r="E52" s="26" t="s">
        <v>234</v>
      </c>
      <c r="F52" s="35"/>
      <c r="H52" s="345" t="s">
        <v>363</v>
      </c>
    </row>
    <row r="53" spans="1:8">
      <c r="A53" s="37"/>
      <c r="B53" s="157" t="str">
        <f>+Codigo!$C$4</f>
        <v>Receita</v>
      </c>
      <c r="C53" s="280">
        <f>+Real!F86</f>
        <v>0</v>
      </c>
      <c r="D53" s="161">
        <f>+Previsão!F86</f>
        <v>0</v>
      </c>
      <c r="E53" s="306">
        <f>+C53-D53</f>
        <v>0</v>
      </c>
      <c r="F53" s="37"/>
      <c r="H53" s="345"/>
    </row>
    <row r="54" spans="1:8">
      <c r="A54" s="37"/>
      <c r="B54" s="64"/>
      <c r="C54" s="163"/>
      <c r="D54" s="163"/>
      <c r="E54" s="307"/>
      <c r="F54" s="163"/>
      <c r="H54" s="305" t="s">
        <v>415</v>
      </c>
    </row>
    <row r="55" spans="1:8">
      <c r="A55" s="37"/>
      <c r="B55" s="119" t="s">
        <v>236</v>
      </c>
      <c r="C55" s="279">
        <f>SUM(C56:C64)</f>
        <v>0</v>
      </c>
      <c r="D55" s="279">
        <f>SUM(D56:D64)</f>
        <v>0</v>
      </c>
      <c r="E55" s="308">
        <f>+D55-C55</f>
        <v>0</v>
      </c>
      <c r="F55" s="37"/>
      <c r="H55" s="304" t="e">
        <f>+C55/$C$53</f>
        <v>#DIV/0!</v>
      </c>
    </row>
    <row r="56" spans="1:8">
      <c r="A56" s="37"/>
      <c r="B56" s="53" t="str">
        <f>+Codigo!$C$10</f>
        <v>Alimentação</v>
      </c>
      <c r="C56" s="280">
        <f>+Real!F89</f>
        <v>0</v>
      </c>
      <c r="D56" s="280">
        <f>+Previsão!F89</f>
        <v>0</v>
      </c>
      <c r="E56" s="306">
        <f>+D56-C56</f>
        <v>0</v>
      </c>
      <c r="F56" s="37"/>
      <c r="H56" s="282" t="e">
        <f>+C56/$C$53</f>
        <v>#DIV/0!</v>
      </c>
    </row>
    <row r="57" spans="1:8">
      <c r="A57" s="37"/>
      <c r="B57" s="53" t="str">
        <f>+Codigo!$C$15</f>
        <v>Moradia</v>
      </c>
      <c r="C57" s="280">
        <f>+Real!F90</f>
        <v>0</v>
      </c>
      <c r="D57" s="280">
        <f>+Previsão!F90</f>
        <v>0</v>
      </c>
      <c r="E57" s="306">
        <f t="shared" ref="E57:E64" si="6">+D57-C57</f>
        <v>0</v>
      </c>
      <c r="F57" s="37"/>
      <c r="H57" s="282" t="e">
        <f t="shared" ref="H57:H64" si="7">+C57/$C$53</f>
        <v>#DIV/0!</v>
      </c>
    </row>
    <row r="58" spans="1:8">
      <c r="A58" s="37"/>
      <c r="B58" s="53" t="str">
        <f>+Codigo!$C$27</f>
        <v>Educação</v>
      </c>
      <c r="C58" s="280">
        <f>+Real!F91</f>
        <v>0</v>
      </c>
      <c r="D58" s="280">
        <f>+Previsão!F91</f>
        <v>0</v>
      </c>
      <c r="E58" s="306">
        <f t="shared" si="6"/>
        <v>0</v>
      </c>
      <c r="F58" s="37"/>
      <c r="H58" s="282" t="e">
        <f t="shared" si="7"/>
        <v>#DIV/0!</v>
      </c>
    </row>
    <row r="59" spans="1:8">
      <c r="A59" s="37"/>
      <c r="B59" s="53" t="str">
        <f>+Codigo!$C$31</f>
        <v>Animal de Estimação</v>
      </c>
      <c r="C59" s="280">
        <f>+Real!F92</f>
        <v>0</v>
      </c>
      <c r="D59" s="280">
        <f>+Previsão!F92</f>
        <v>0</v>
      </c>
      <c r="E59" s="306">
        <f t="shared" si="6"/>
        <v>0</v>
      </c>
      <c r="F59" s="37"/>
      <c r="H59" s="282" t="e">
        <f t="shared" si="7"/>
        <v>#DIV/0!</v>
      </c>
    </row>
    <row r="60" spans="1:8">
      <c r="A60" s="37"/>
      <c r="B60" s="53" t="str">
        <f>+Codigo!$C$35</f>
        <v>Saúde</v>
      </c>
      <c r="C60" s="280">
        <f>+Real!F93</f>
        <v>0</v>
      </c>
      <c r="D60" s="280">
        <f>+Previsão!F93</f>
        <v>0</v>
      </c>
      <c r="E60" s="306">
        <f t="shared" si="6"/>
        <v>0</v>
      </c>
      <c r="F60" s="37"/>
      <c r="H60" s="282" t="e">
        <f t="shared" si="7"/>
        <v>#DIV/0!</v>
      </c>
    </row>
    <row r="61" spans="1:8">
      <c r="A61" s="37"/>
      <c r="B61" s="53" t="str">
        <f>+Codigo!$C$41</f>
        <v>Transporte</v>
      </c>
      <c r="C61" s="280">
        <f>+Real!F94</f>
        <v>0</v>
      </c>
      <c r="D61" s="280">
        <f>+Previsão!F94</f>
        <v>0</v>
      </c>
      <c r="E61" s="306">
        <f t="shared" si="6"/>
        <v>0</v>
      </c>
      <c r="F61" s="37"/>
      <c r="H61" s="282" t="e">
        <f t="shared" si="7"/>
        <v>#DIV/0!</v>
      </c>
    </row>
    <row r="62" spans="1:8">
      <c r="A62" s="37"/>
      <c r="B62" s="53" t="str">
        <f>+Codigo!$C$50</f>
        <v>Pessoais</v>
      </c>
      <c r="C62" s="280">
        <f>+Real!F95</f>
        <v>0</v>
      </c>
      <c r="D62" s="280">
        <f>+Previsão!F95</f>
        <v>0</v>
      </c>
      <c r="E62" s="306">
        <f t="shared" si="6"/>
        <v>0</v>
      </c>
      <c r="F62" s="37"/>
      <c r="H62" s="282" t="e">
        <f t="shared" si="7"/>
        <v>#DIV/0!</v>
      </c>
    </row>
    <row r="63" spans="1:8">
      <c r="A63" s="37"/>
      <c r="B63" s="53" t="str">
        <f>+Codigo!$C$54</f>
        <v>Lazer</v>
      </c>
      <c r="C63" s="280">
        <f>+Real!F96</f>
        <v>0</v>
      </c>
      <c r="D63" s="280">
        <f>+Previsão!F96</f>
        <v>0</v>
      </c>
      <c r="E63" s="306">
        <f t="shared" si="6"/>
        <v>0</v>
      </c>
      <c r="F63" s="37"/>
      <c r="H63" s="282" t="e">
        <f t="shared" si="7"/>
        <v>#DIV/0!</v>
      </c>
    </row>
    <row r="64" spans="1:8">
      <c r="A64" s="37"/>
      <c r="B64" s="106" t="str">
        <f>+Codigo!$C$59</f>
        <v>Serviços Financeiros</v>
      </c>
      <c r="C64" s="280">
        <f>+Real!F97</f>
        <v>0</v>
      </c>
      <c r="D64" s="280">
        <f>+Previsão!F97</f>
        <v>0</v>
      </c>
      <c r="E64" s="306">
        <f t="shared" si="6"/>
        <v>0</v>
      </c>
      <c r="F64" s="37"/>
      <c r="H64" s="282" t="e">
        <f t="shared" si="7"/>
        <v>#DIV/0!</v>
      </c>
    </row>
    <row r="65" spans="1:8" ht="15.75">
      <c r="A65" s="37"/>
      <c r="B65" s="107" t="s">
        <v>235</v>
      </c>
      <c r="C65" s="108">
        <f>+C53-C55</f>
        <v>0</v>
      </c>
      <c r="D65" s="108">
        <f>+D53-D55</f>
        <v>0</v>
      </c>
      <c r="E65" s="309">
        <f>+C65-D65</f>
        <v>0</v>
      </c>
      <c r="F65" s="37"/>
      <c r="H65" s="108"/>
    </row>
    <row r="67" spans="1:8" ht="26.25">
      <c r="A67" s="170"/>
      <c r="B67" s="160" t="s">
        <v>265</v>
      </c>
      <c r="C67" s="171"/>
      <c r="D67" s="173" t="s">
        <v>64</v>
      </c>
      <c r="E67" s="278" t="s">
        <v>56</v>
      </c>
      <c r="F67" s="139"/>
    </row>
    <row r="68" spans="1:8" ht="15.75">
      <c r="A68" s="35"/>
      <c r="B68" s="110" t="s">
        <v>237</v>
      </c>
      <c r="C68" s="26" t="s">
        <v>66</v>
      </c>
      <c r="D68" s="26" t="s">
        <v>65</v>
      </c>
      <c r="E68" s="26" t="s">
        <v>234</v>
      </c>
      <c r="F68" s="35"/>
      <c r="H68" s="345" t="s">
        <v>363</v>
      </c>
    </row>
    <row r="69" spans="1:8">
      <c r="A69" s="37"/>
      <c r="B69" s="157" t="str">
        <f>+Codigo!$C$4</f>
        <v>Receita</v>
      </c>
      <c r="C69" s="280">
        <f>+Real!G86</f>
        <v>0</v>
      </c>
      <c r="D69" s="280">
        <f>+Previsão!G86</f>
        <v>0</v>
      </c>
      <c r="E69" s="306">
        <f>+C69-D69</f>
        <v>0</v>
      </c>
      <c r="F69" s="37"/>
      <c r="H69" s="345"/>
    </row>
    <row r="70" spans="1:8">
      <c r="A70" s="37"/>
      <c r="B70" s="64"/>
      <c r="C70" s="163"/>
      <c r="D70" s="163"/>
      <c r="E70" s="307"/>
      <c r="F70" s="163"/>
      <c r="H70" s="305" t="s">
        <v>415</v>
      </c>
    </row>
    <row r="71" spans="1:8">
      <c r="A71" s="37"/>
      <c r="B71" s="119" t="s">
        <v>236</v>
      </c>
      <c r="C71" s="164">
        <f>SUM(C72:C80)</f>
        <v>0</v>
      </c>
      <c r="D71" s="164">
        <f>SUM(D72:D80)</f>
        <v>0</v>
      </c>
      <c r="E71" s="308">
        <f>+D71-C71</f>
        <v>0</v>
      </c>
      <c r="F71" s="37"/>
      <c r="H71" s="304" t="e">
        <f>+C71/$C$69</f>
        <v>#DIV/0!</v>
      </c>
    </row>
    <row r="72" spans="1:8">
      <c r="A72" s="37"/>
      <c r="B72" s="53" t="str">
        <f>+Codigo!$C$10</f>
        <v>Alimentação</v>
      </c>
      <c r="C72" s="280">
        <f>+Real!G89</f>
        <v>0</v>
      </c>
      <c r="D72" s="280">
        <f>+Previsão!G89</f>
        <v>0</v>
      </c>
      <c r="E72" s="306">
        <f>+D72-C72</f>
        <v>0</v>
      </c>
      <c r="F72" s="37"/>
      <c r="H72" s="282" t="e">
        <f>+C72/$C$69</f>
        <v>#DIV/0!</v>
      </c>
    </row>
    <row r="73" spans="1:8">
      <c r="A73" s="37"/>
      <c r="B73" s="53" t="str">
        <f>+Codigo!$C$15</f>
        <v>Moradia</v>
      </c>
      <c r="C73" s="280">
        <f>+Real!G90</f>
        <v>0</v>
      </c>
      <c r="D73" s="280">
        <f>+Previsão!G90</f>
        <v>0</v>
      </c>
      <c r="E73" s="306">
        <f t="shared" ref="E73:E80" si="8">+D73-C73</f>
        <v>0</v>
      </c>
      <c r="F73" s="37"/>
      <c r="H73" s="282" t="e">
        <f t="shared" ref="H73:H80" si="9">+C73/$C$69</f>
        <v>#DIV/0!</v>
      </c>
    </row>
    <row r="74" spans="1:8">
      <c r="A74" s="37"/>
      <c r="B74" s="53" t="str">
        <f>+Codigo!$C$27</f>
        <v>Educação</v>
      </c>
      <c r="C74" s="280">
        <f>+Real!G91</f>
        <v>0</v>
      </c>
      <c r="D74" s="280">
        <f>+Previsão!G91</f>
        <v>0</v>
      </c>
      <c r="E74" s="306">
        <f t="shared" si="8"/>
        <v>0</v>
      </c>
      <c r="F74" s="37"/>
      <c r="H74" s="282" t="e">
        <f t="shared" si="9"/>
        <v>#DIV/0!</v>
      </c>
    </row>
    <row r="75" spans="1:8">
      <c r="A75" s="37"/>
      <c r="B75" s="53" t="str">
        <f>+Codigo!$C$31</f>
        <v>Animal de Estimação</v>
      </c>
      <c r="C75" s="280">
        <f>+Real!G92</f>
        <v>0</v>
      </c>
      <c r="D75" s="280">
        <f>+Previsão!G92</f>
        <v>0</v>
      </c>
      <c r="E75" s="306">
        <f t="shared" si="8"/>
        <v>0</v>
      </c>
      <c r="F75" s="37"/>
      <c r="H75" s="282" t="e">
        <f t="shared" si="9"/>
        <v>#DIV/0!</v>
      </c>
    </row>
    <row r="76" spans="1:8">
      <c r="A76" s="37"/>
      <c r="B76" s="53" t="str">
        <f>+Codigo!$C$35</f>
        <v>Saúde</v>
      </c>
      <c r="C76" s="280">
        <f>+Real!G93</f>
        <v>0</v>
      </c>
      <c r="D76" s="280">
        <f>+Previsão!G93</f>
        <v>0</v>
      </c>
      <c r="E76" s="306">
        <f t="shared" si="8"/>
        <v>0</v>
      </c>
      <c r="F76" s="37"/>
      <c r="H76" s="282" t="e">
        <f t="shared" si="9"/>
        <v>#DIV/0!</v>
      </c>
    </row>
    <row r="77" spans="1:8">
      <c r="A77" s="37"/>
      <c r="B77" s="53" t="str">
        <f>+Codigo!$C$41</f>
        <v>Transporte</v>
      </c>
      <c r="C77" s="280">
        <f>+Real!G94</f>
        <v>0</v>
      </c>
      <c r="D77" s="280">
        <f>+Previsão!G94</f>
        <v>0</v>
      </c>
      <c r="E77" s="306">
        <f t="shared" si="8"/>
        <v>0</v>
      </c>
      <c r="F77" s="37"/>
      <c r="H77" s="282" t="e">
        <f t="shared" si="9"/>
        <v>#DIV/0!</v>
      </c>
    </row>
    <row r="78" spans="1:8">
      <c r="A78" s="37"/>
      <c r="B78" s="53" t="str">
        <f>+Codigo!$C$50</f>
        <v>Pessoais</v>
      </c>
      <c r="C78" s="280">
        <f>+Real!G95</f>
        <v>0</v>
      </c>
      <c r="D78" s="280">
        <f>+Previsão!G95</f>
        <v>0</v>
      </c>
      <c r="E78" s="306">
        <f t="shared" si="8"/>
        <v>0</v>
      </c>
      <c r="F78" s="37"/>
      <c r="H78" s="282" t="e">
        <f t="shared" si="9"/>
        <v>#DIV/0!</v>
      </c>
    </row>
    <row r="79" spans="1:8">
      <c r="A79" s="37"/>
      <c r="B79" s="53" t="str">
        <f>+Codigo!$C$54</f>
        <v>Lazer</v>
      </c>
      <c r="C79" s="280">
        <f>+Real!G96</f>
        <v>0</v>
      </c>
      <c r="D79" s="280">
        <f>+Previsão!G96</f>
        <v>0</v>
      </c>
      <c r="E79" s="306">
        <f t="shared" si="8"/>
        <v>0</v>
      </c>
      <c r="F79" s="37"/>
      <c r="H79" s="282" t="e">
        <f t="shared" si="9"/>
        <v>#DIV/0!</v>
      </c>
    </row>
    <row r="80" spans="1:8">
      <c r="A80" s="37"/>
      <c r="B80" s="106" t="str">
        <f>+Codigo!$C$59</f>
        <v>Serviços Financeiros</v>
      </c>
      <c r="C80" s="280">
        <f>+Real!G97</f>
        <v>0</v>
      </c>
      <c r="D80" s="280">
        <f>+Previsão!G97</f>
        <v>0</v>
      </c>
      <c r="E80" s="306">
        <f t="shared" si="8"/>
        <v>0</v>
      </c>
      <c r="F80" s="37"/>
      <c r="H80" s="282" t="e">
        <f t="shared" si="9"/>
        <v>#DIV/0!</v>
      </c>
    </row>
    <row r="81" spans="1:8" ht="15.75">
      <c r="A81" s="37"/>
      <c r="B81" s="107" t="s">
        <v>235</v>
      </c>
      <c r="C81" s="108">
        <f>+C69-C71</f>
        <v>0</v>
      </c>
      <c r="D81" s="108">
        <f>+D69-D71</f>
        <v>0</v>
      </c>
      <c r="E81" s="309">
        <f>+C81-D81</f>
        <v>0</v>
      </c>
      <c r="F81" s="37"/>
      <c r="H81" s="108"/>
    </row>
    <row r="83" spans="1:8" ht="26.25">
      <c r="A83" s="170"/>
      <c r="B83" s="160" t="s">
        <v>265</v>
      </c>
      <c r="C83" s="171"/>
      <c r="D83" s="173" t="s">
        <v>64</v>
      </c>
      <c r="E83" s="278" t="s">
        <v>57</v>
      </c>
      <c r="F83" s="139"/>
    </row>
    <row r="84" spans="1:8" ht="15.75">
      <c r="A84" s="35"/>
      <c r="B84" s="110" t="s">
        <v>237</v>
      </c>
      <c r="C84" s="26" t="s">
        <v>66</v>
      </c>
      <c r="D84" s="26" t="s">
        <v>65</v>
      </c>
      <c r="E84" s="26" t="s">
        <v>234</v>
      </c>
      <c r="F84" s="35"/>
      <c r="H84" s="345" t="s">
        <v>363</v>
      </c>
    </row>
    <row r="85" spans="1:8">
      <c r="A85" s="37"/>
      <c r="B85" s="157" t="str">
        <f>+Codigo!$C$4</f>
        <v>Receita</v>
      </c>
      <c r="C85" s="280">
        <f>+Real!H86</f>
        <v>0</v>
      </c>
      <c r="D85" s="280">
        <f>+Previsão!H86</f>
        <v>0</v>
      </c>
      <c r="E85" s="306">
        <f>+C85-D85</f>
        <v>0</v>
      </c>
      <c r="F85" s="37"/>
      <c r="H85" s="345"/>
    </row>
    <row r="86" spans="1:8">
      <c r="A86" s="37"/>
      <c r="B86" s="64"/>
      <c r="C86" s="163"/>
      <c r="D86" s="163"/>
      <c r="E86" s="307"/>
      <c r="F86" s="163"/>
      <c r="H86" s="305" t="s">
        <v>415</v>
      </c>
    </row>
    <row r="87" spans="1:8">
      <c r="A87" s="37"/>
      <c r="B87" s="119" t="s">
        <v>236</v>
      </c>
      <c r="C87" s="164">
        <f>SUM(C88:C96)</f>
        <v>0</v>
      </c>
      <c r="D87" s="164">
        <f>SUM(D88:D96)</f>
        <v>0</v>
      </c>
      <c r="E87" s="308">
        <f>+D87-C87</f>
        <v>0</v>
      </c>
      <c r="F87" s="37"/>
      <c r="H87" s="304" t="e">
        <f>+C87/$C$85</f>
        <v>#DIV/0!</v>
      </c>
    </row>
    <row r="88" spans="1:8">
      <c r="A88" s="37"/>
      <c r="B88" s="53" t="str">
        <f>+Codigo!$C$10</f>
        <v>Alimentação</v>
      </c>
      <c r="C88" s="280">
        <f>+Real!H89</f>
        <v>0</v>
      </c>
      <c r="D88" s="280">
        <f>+Previsão!H89</f>
        <v>0</v>
      </c>
      <c r="E88" s="306">
        <f>+D88-C88</f>
        <v>0</v>
      </c>
      <c r="F88" s="37"/>
      <c r="H88" s="282" t="e">
        <f>+C88/$C$85</f>
        <v>#DIV/0!</v>
      </c>
    </row>
    <row r="89" spans="1:8">
      <c r="A89" s="37"/>
      <c r="B89" s="53" t="str">
        <f>+Codigo!$C$15</f>
        <v>Moradia</v>
      </c>
      <c r="C89" s="280">
        <f>+Real!H90</f>
        <v>0</v>
      </c>
      <c r="D89" s="280">
        <f>+Previsão!H90</f>
        <v>0</v>
      </c>
      <c r="E89" s="306">
        <f t="shared" ref="E89:E96" si="10">+D89-C89</f>
        <v>0</v>
      </c>
      <c r="F89" s="37"/>
      <c r="H89" s="282" t="e">
        <f t="shared" ref="H89:H96" si="11">+C89/$C$85</f>
        <v>#DIV/0!</v>
      </c>
    </row>
    <row r="90" spans="1:8">
      <c r="A90" s="37"/>
      <c r="B90" s="53" t="str">
        <f>+Codigo!$C$27</f>
        <v>Educação</v>
      </c>
      <c r="C90" s="280">
        <f>+Real!H91</f>
        <v>0</v>
      </c>
      <c r="D90" s="280">
        <f>+Previsão!H91</f>
        <v>0</v>
      </c>
      <c r="E90" s="306">
        <f t="shared" si="10"/>
        <v>0</v>
      </c>
      <c r="F90" s="37"/>
      <c r="H90" s="282" t="e">
        <f t="shared" si="11"/>
        <v>#DIV/0!</v>
      </c>
    </row>
    <row r="91" spans="1:8">
      <c r="A91" s="37"/>
      <c r="B91" s="53" t="str">
        <f>+Codigo!$C$31</f>
        <v>Animal de Estimação</v>
      </c>
      <c r="C91" s="280">
        <f>+Real!H92</f>
        <v>0</v>
      </c>
      <c r="D91" s="280">
        <f>+Previsão!H92</f>
        <v>0</v>
      </c>
      <c r="E91" s="306">
        <f t="shared" si="10"/>
        <v>0</v>
      </c>
      <c r="F91" s="37"/>
      <c r="H91" s="282" t="e">
        <f t="shared" si="11"/>
        <v>#DIV/0!</v>
      </c>
    </row>
    <row r="92" spans="1:8">
      <c r="A92" s="37"/>
      <c r="B92" s="53" t="str">
        <f>+Codigo!$C$35</f>
        <v>Saúde</v>
      </c>
      <c r="C92" s="280">
        <f>+Real!H93</f>
        <v>0</v>
      </c>
      <c r="D92" s="280">
        <f>+Previsão!H93</f>
        <v>0</v>
      </c>
      <c r="E92" s="306">
        <f t="shared" si="10"/>
        <v>0</v>
      </c>
      <c r="F92" s="37"/>
      <c r="H92" s="282" t="e">
        <f t="shared" si="11"/>
        <v>#DIV/0!</v>
      </c>
    </row>
    <row r="93" spans="1:8">
      <c r="A93" s="37"/>
      <c r="B93" s="53" t="str">
        <f>+Codigo!$C$41</f>
        <v>Transporte</v>
      </c>
      <c r="C93" s="280">
        <f>+Real!H94</f>
        <v>0</v>
      </c>
      <c r="D93" s="280">
        <f>+Previsão!H94</f>
        <v>0</v>
      </c>
      <c r="E93" s="306">
        <f t="shared" si="10"/>
        <v>0</v>
      </c>
      <c r="F93" s="37"/>
      <c r="H93" s="282" t="e">
        <f t="shared" si="11"/>
        <v>#DIV/0!</v>
      </c>
    </row>
    <row r="94" spans="1:8">
      <c r="A94" s="37"/>
      <c r="B94" s="53" t="str">
        <f>+Codigo!$C$50</f>
        <v>Pessoais</v>
      </c>
      <c r="C94" s="280">
        <f>+Real!H95</f>
        <v>0</v>
      </c>
      <c r="D94" s="280">
        <f>+Previsão!H95</f>
        <v>0</v>
      </c>
      <c r="E94" s="306">
        <f t="shared" si="10"/>
        <v>0</v>
      </c>
      <c r="F94" s="37"/>
      <c r="H94" s="282" t="e">
        <f t="shared" si="11"/>
        <v>#DIV/0!</v>
      </c>
    </row>
    <row r="95" spans="1:8">
      <c r="A95" s="37"/>
      <c r="B95" s="53" t="str">
        <f>+Codigo!$C$54</f>
        <v>Lazer</v>
      </c>
      <c r="C95" s="280">
        <f>+Real!H96</f>
        <v>0</v>
      </c>
      <c r="D95" s="280">
        <f>+Previsão!H96</f>
        <v>0</v>
      </c>
      <c r="E95" s="306">
        <f t="shared" si="10"/>
        <v>0</v>
      </c>
      <c r="F95" s="37"/>
      <c r="H95" s="282" t="e">
        <f t="shared" si="11"/>
        <v>#DIV/0!</v>
      </c>
    </row>
    <row r="96" spans="1:8">
      <c r="A96" s="37"/>
      <c r="B96" s="106" t="str">
        <f>+Codigo!$C$59</f>
        <v>Serviços Financeiros</v>
      </c>
      <c r="C96" s="280">
        <f>+Real!H97</f>
        <v>0</v>
      </c>
      <c r="D96" s="280">
        <f>+Previsão!H97</f>
        <v>0</v>
      </c>
      <c r="E96" s="306">
        <f t="shared" si="10"/>
        <v>0</v>
      </c>
      <c r="F96" s="37"/>
      <c r="H96" s="282" t="e">
        <f t="shared" si="11"/>
        <v>#DIV/0!</v>
      </c>
    </row>
    <row r="97" spans="1:8" ht="15.75">
      <c r="A97" s="37"/>
      <c r="B97" s="107" t="s">
        <v>235</v>
      </c>
      <c r="C97" s="108">
        <f>+C85-C87</f>
        <v>0</v>
      </c>
      <c r="D97" s="108">
        <f>+D85-D87</f>
        <v>0</v>
      </c>
      <c r="E97" s="309">
        <f>+C97-D97</f>
        <v>0</v>
      </c>
      <c r="F97" s="37"/>
      <c r="H97" s="108"/>
    </row>
    <row r="99" spans="1:8" ht="26.25">
      <c r="A99" s="170"/>
      <c r="B99" s="160" t="s">
        <v>265</v>
      </c>
      <c r="C99" s="171"/>
      <c r="D99" s="173" t="s">
        <v>64</v>
      </c>
      <c r="E99" s="278" t="s">
        <v>58</v>
      </c>
      <c r="F99" s="139"/>
    </row>
    <row r="100" spans="1:8" ht="15.75">
      <c r="A100" s="35"/>
      <c r="B100" s="110" t="s">
        <v>237</v>
      </c>
      <c r="C100" s="26" t="s">
        <v>66</v>
      </c>
      <c r="D100" s="26" t="s">
        <v>65</v>
      </c>
      <c r="E100" s="26" t="s">
        <v>234</v>
      </c>
      <c r="F100" s="35"/>
      <c r="H100" s="345" t="s">
        <v>363</v>
      </c>
    </row>
    <row r="101" spans="1:8">
      <c r="A101" s="37"/>
      <c r="B101" s="157" t="str">
        <f>+Codigo!$C$4</f>
        <v>Receita</v>
      </c>
      <c r="C101" s="280">
        <f>+Real!I86</f>
        <v>0</v>
      </c>
      <c r="D101" s="280">
        <f>+Previsão!I86</f>
        <v>0</v>
      </c>
      <c r="E101" s="306">
        <f>+C101-D101</f>
        <v>0</v>
      </c>
      <c r="F101" s="37"/>
      <c r="H101" s="345"/>
    </row>
    <row r="102" spans="1:8">
      <c r="A102" s="37"/>
      <c r="B102" s="64"/>
      <c r="C102" s="163"/>
      <c r="D102" s="163"/>
      <c r="E102" s="307"/>
      <c r="F102" s="163"/>
      <c r="H102" s="305" t="s">
        <v>415</v>
      </c>
    </row>
    <row r="103" spans="1:8">
      <c r="A103" s="37"/>
      <c r="B103" s="119" t="s">
        <v>236</v>
      </c>
      <c r="C103" s="164">
        <f>SUM(C104:C112)</f>
        <v>0</v>
      </c>
      <c r="D103" s="164">
        <f>SUM(D104:D112)</f>
        <v>0</v>
      </c>
      <c r="E103" s="308">
        <f>+D103-C103</f>
        <v>0</v>
      </c>
      <c r="F103" s="37"/>
      <c r="H103" s="304" t="e">
        <f>+C103/$C$101</f>
        <v>#DIV/0!</v>
      </c>
    </row>
    <row r="104" spans="1:8">
      <c r="A104" s="37"/>
      <c r="B104" s="53" t="str">
        <f>+Codigo!$C$10</f>
        <v>Alimentação</v>
      </c>
      <c r="C104" s="280">
        <f>+Real!I89</f>
        <v>0</v>
      </c>
      <c r="D104" s="280">
        <f>+Previsão!I89</f>
        <v>0</v>
      </c>
      <c r="E104" s="306">
        <f>+D104-C104</f>
        <v>0</v>
      </c>
      <c r="F104" s="37"/>
      <c r="H104" s="282" t="e">
        <f>+C104/$C$101</f>
        <v>#DIV/0!</v>
      </c>
    </row>
    <row r="105" spans="1:8">
      <c r="A105" s="37"/>
      <c r="B105" s="53" t="str">
        <f>+Codigo!$C$15</f>
        <v>Moradia</v>
      </c>
      <c r="C105" s="280">
        <f>+Real!I90</f>
        <v>0</v>
      </c>
      <c r="D105" s="280">
        <f>+Previsão!I90</f>
        <v>0</v>
      </c>
      <c r="E105" s="306">
        <f t="shared" ref="E105:E112" si="12">+D105-C105</f>
        <v>0</v>
      </c>
      <c r="F105" s="37"/>
      <c r="H105" s="282" t="e">
        <f t="shared" ref="H105:H112" si="13">+C105/$C$101</f>
        <v>#DIV/0!</v>
      </c>
    </row>
    <row r="106" spans="1:8">
      <c r="A106" s="37"/>
      <c r="B106" s="53" t="str">
        <f>+Codigo!$C$27</f>
        <v>Educação</v>
      </c>
      <c r="C106" s="280">
        <f>+Real!I91</f>
        <v>0</v>
      </c>
      <c r="D106" s="280">
        <f>+Previsão!I91</f>
        <v>0</v>
      </c>
      <c r="E106" s="306">
        <f t="shared" si="12"/>
        <v>0</v>
      </c>
      <c r="F106" s="37"/>
      <c r="H106" s="282" t="e">
        <f t="shared" si="13"/>
        <v>#DIV/0!</v>
      </c>
    </row>
    <row r="107" spans="1:8">
      <c r="A107" s="37"/>
      <c r="B107" s="53" t="str">
        <f>+Codigo!$C$31</f>
        <v>Animal de Estimação</v>
      </c>
      <c r="C107" s="280">
        <f>+Real!I92</f>
        <v>0</v>
      </c>
      <c r="D107" s="280">
        <f>+Previsão!I92</f>
        <v>0</v>
      </c>
      <c r="E107" s="306">
        <f t="shared" si="12"/>
        <v>0</v>
      </c>
      <c r="F107" s="37"/>
      <c r="H107" s="282" t="e">
        <f t="shared" si="13"/>
        <v>#DIV/0!</v>
      </c>
    </row>
    <row r="108" spans="1:8">
      <c r="A108" s="37"/>
      <c r="B108" s="53" t="str">
        <f>+Codigo!$C$35</f>
        <v>Saúde</v>
      </c>
      <c r="C108" s="280">
        <f>+Real!I93</f>
        <v>0</v>
      </c>
      <c r="D108" s="280">
        <f>+Previsão!I93</f>
        <v>0</v>
      </c>
      <c r="E108" s="306">
        <f t="shared" si="12"/>
        <v>0</v>
      </c>
      <c r="F108" s="37"/>
      <c r="H108" s="282" t="e">
        <f t="shared" si="13"/>
        <v>#DIV/0!</v>
      </c>
    </row>
    <row r="109" spans="1:8">
      <c r="A109" s="37"/>
      <c r="B109" s="53" t="str">
        <f>+Codigo!$C$41</f>
        <v>Transporte</v>
      </c>
      <c r="C109" s="280">
        <f>+Real!I94</f>
        <v>0</v>
      </c>
      <c r="D109" s="280">
        <f>+Previsão!I94</f>
        <v>0</v>
      </c>
      <c r="E109" s="306">
        <f t="shared" si="12"/>
        <v>0</v>
      </c>
      <c r="F109" s="37"/>
      <c r="H109" s="282" t="e">
        <f t="shared" si="13"/>
        <v>#DIV/0!</v>
      </c>
    </row>
    <row r="110" spans="1:8">
      <c r="A110" s="37"/>
      <c r="B110" s="53" t="str">
        <f>+Codigo!$C$50</f>
        <v>Pessoais</v>
      </c>
      <c r="C110" s="280">
        <f>+Real!I95</f>
        <v>0</v>
      </c>
      <c r="D110" s="280">
        <f>+Previsão!I95</f>
        <v>0</v>
      </c>
      <c r="E110" s="306">
        <f t="shared" si="12"/>
        <v>0</v>
      </c>
      <c r="F110" s="37"/>
      <c r="H110" s="282" t="e">
        <f t="shared" si="13"/>
        <v>#DIV/0!</v>
      </c>
    </row>
    <row r="111" spans="1:8">
      <c r="A111" s="37"/>
      <c r="B111" s="53" t="str">
        <f>+Codigo!$C$54</f>
        <v>Lazer</v>
      </c>
      <c r="C111" s="280">
        <f>+Real!I96</f>
        <v>0</v>
      </c>
      <c r="D111" s="280">
        <f>+Previsão!I96</f>
        <v>0</v>
      </c>
      <c r="E111" s="306">
        <f t="shared" si="12"/>
        <v>0</v>
      </c>
      <c r="F111" s="37"/>
      <c r="H111" s="282" t="e">
        <f t="shared" si="13"/>
        <v>#DIV/0!</v>
      </c>
    </row>
    <row r="112" spans="1:8">
      <c r="A112" s="37"/>
      <c r="B112" s="106" t="str">
        <f>+Codigo!$C$59</f>
        <v>Serviços Financeiros</v>
      </c>
      <c r="C112" s="280">
        <f>+Real!I97</f>
        <v>0</v>
      </c>
      <c r="D112" s="280">
        <f>+Previsão!I97</f>
        <v>0</v>
      </c>
      <c r="E112" s="306">
        <f t="shared" si="12"/>
        <v>0</v>
      </c>
      <c r="F112" s="37"/>
      <c r="H112" s="282" t="e">
        <f t="shared" si="13"/>
        <v>#DIV/0!</v>
      </c>
    </row>
    <row r="113" spans="1:8" ht="15.75">
      <c r="A113" s="37"/>
      <c r="B113" s="107" t="s">
        <v>235</v>
      </c>
      <c r="C113" s="108">
        <f>+C101-C103</f>
        <v>0</v>
      </c>
      <c r="D113" s="108">
        <f>+D101-D103</f>
        <v>0</v>
      </c>
      <c r="E113" s="309">
        <f>+C113-D113</f>
        <v>0</v>
      </c>
      <c r="F113" s="37"/>
      <c r="H113" s="108"/>
    </row>
    <row r="115" spans="1:8" ht="26.25">
      <c r="A115" s="170"/>
      <c r="B115" s="160" t="s">
        <v>265</v>
      </c>
      <c r="C115" s="171"/>
      <c r="D115" s="173" t="s">
        <v>64</v>
      </c>
      <c r="E115" s="278" t="s">
        <v>59</v>
      </c>
      <c r="F115" s="139"/>
    </row>
    <row r="116" spans="1:8" ht="15.75">
      <c r="A116" s="35"/>
      <c r="B116" s="110" t="s">
        <v>237</v>
      </c>
      <c r="C116" s="26" t="s">
        <v>66</v>
      </c>
      <c r="D116" s="26" t="s">
        <v>65</v>
      </c>
      <c r="E116" s="26" t="s">
        <v>234</v>
      </c>
      <c r="F116" s="35"/>
      <c r="H116" s="345" t="s">
        <v>363</v>
      </c>
    </row>
    <row r="117" spans="1:8">
      <c r="A117" s="37"/>
      <c r="B117" s="157" t="str">
        <f>+Codigo!$C$4</f>
        <v>Receita</v>
      </c>
      <c r="C117" s="280">
        <f>+Real!J86</f>
        <v>0</v>
      </c>
      <c r="D117" s="280">
        <f>+Previsão!J86</f>
        <v>0</v>
      </c>
      <c r="E117" s="306">
        <f>+C117-D117</f>
        <v>0</v>
      </c>
      <c r="F117" s="37"/>
      <c r="H117" s="345"/>
    </row>
    <row r="118" spans="1:8">
      <c r="A118" s="37"/>
      <c r="B118" s="64"/>
      <c r="C118" s="163"/>
      <c r="D118" s="163"/>
      <c r="E118" s="307"/>
      <c r="F118" s="163"/>
      <c r="H118" s="305" t="s">
        <v>415</v>
      </c>
    </row>
    <row r="119" spans="1:8">
      <c r="A119" s="37"/>
      <c r="B119" s="119" t="s">
        <v>236</v>
      </c>
      <c r="C119" s="164">
        <f>SUM(C120:C128)</f>
        <v>0</v>
      </c>
      <c r="D119" s="164">
        <f>SUM(D120:D128)</f>
        <v>0</v>
      </c>
      <c r="E119" s="308">
        <f>+D119-C119</f>
        <v>0</v>
      </c>
      <c r="F119" s="37"/>
      <c r="H119" s="304" t="e">
        <f>+C119/$C$117</f>
        <v>#DIV/0!</v>
      </c>
    </row>
    <row r="120" spans="1:8">
      <c r="A120" s="37"/>
      <c r="B120" s="53" t="str">
        <f>+Codigo!$C$10</f>
        <v>Alimentação</v>
      </c>
      <c r="C120" s="280">
        <f>+Real!J89</f>
        <v>0</v>
      </c>
      <c r="D120" s="280">
        <f>+Previsão!J89</f>
        <v>0</v>
      </c>
      <c r="E120" s="306">
        <f>+D120-C120</f>
        <v>0</v>
      </c>
      <c r="F120" s="37"/>
      <c r="H120" s="282" t="e">
        <f>+C120/$C$117</f>
        <v>#DIV/0!</v>
      </c>
    </row>
    <row r="121" spans="1:8">
      <c r="A121" s="37"/>
      <c r="B121" s="53" t="str">
        <f>+Codigo!$C$15</f>
        <v>Moradia</v>
      </c>
      <c r="C121" s="280">
        <f>+Real!J90</f>
        <v>0</v>
      </c>
      <c r="D121" s="280">
        <f>+Previsão!J90</f>
        <v>0</v>
      </c>
      <c r="E121" s="306">
        <f t="shared" ref="E121:E128" si="14">+D121-C121</f>
        <v>0</v>
      </c>
      <c r="F121" s="37"/>
      <c r="H121" s="282" t="e">
        <f t="shared" ref="H121:H128" si="15">+C121/$C$117</f>
        <v>#DIV/0!</v>
      </c>
    </row>
    <row r="122" spans="1:8">
      <c r="A122" s="37"/>
      <c r="B122" s="53" t="str">
        <f>+Codigo!$C$27</f>
        <v>Educação</v>
      </c>
      <c r="C122" s="280">
        <f>+Real!J91</f>
        <v>0</v>
      </c>
      <c r="D122" s="280">
        <f>+Previsão!J91</f>
        <v>0</v>
      </c>
      <c r="E122" s="306">
        <f t="shared" si="14"/>
        <v>0</v>
      </c>
      <c r="F122" s="37"/>
      <c r="H122" s="282" t="e">
        <f t="shared" si="15"/>
        <v>#DIV/0!</v>
      </c>
    </row>
    <row r="123" spans="1:8">
      <c r="A123" s="37"/>
      <c r="B123" s="53" t="str">
        <f>+Codigo!$C$31</f>
        <v>Animal de Estimação</v>
      </c>
      <c r="C123" s="280">
        <f>+Real!J92</f>
        <v>0</v>
      </c>
      <c r="D123" s="280">
        <f>+Previsão!J92</f>
        <v>0</v>
      </c>
      <c r="E123" s="306">
        <f t="shared" si="14"/>
        <v>0</v>
      </c>
      <c r="F123" s="37"/>
      <c r="H123" s="282" t="e">
        <f t="shared" si="15"/>
        <v>#DIV/0!</v>
      </c>
    </row>
    <row r="124" spans="1:8">
      <c r="A124" s="37"/>
      <c r="B124" s="53" t="str">
        <f>+Codigo!$C$35</f>
        <v>Saúde</v>
      </c>
      <c r="C124" s="280">
        <f>+Real!J93</f>
        <v>0</v>
      </c>
      <c r="D124" s="280">
        <f>+Previsão!J93</f>
        <v>0</v>
      </c>
      <c r="E124" s="306">
        <f t="shared" si="14"/>
        <v>0</v>
      </c>
      <c r="F124" s="37"/>
      <c r="H124" s="282" t="e">
        <f t="shared" si="15"/>
        <v>#DIV/0!</v>
      </c>
    </row>
    <row r="125" spans="1:8">
      <c r="A125" s="37"/>
      <c r="B125" s="53" t="str">
        <f>+Codigo!$C$41</f>
        <v>Transporte</v>
      </c>
      <c r="C125" s="280">
        <f>+Real!J94</f>
        <v>0</v>
      </c>
      <c r="D125" s="280">
        <f>+Previsão!J94</f>
        <v>0</v>
      </c>
      <c r="E125" s="306">
        <f t="shared" si="14"/>
        <v>0</v>
      </c>
      <c r="F125" s="37"/>
      <c r="H125" s="282" t="e">
        <f t="shared" si="15"/>
        <v>#DIV/0!</v>
      </c>
    </row>
    <row r="126" spans="1:8">
      <c r="A126" s="37"/>
      <c r="B126" s="53" t="str">
        <f>+Codigo!$C$50</f>
        <v>Pessoais</v>
      </c>
      <c r="C126" s="280">
        <f>+Real!J95</f>
        <v>0</v>
      </c>
      <c r="D126" s="280">
        <f>+Previsão!J95</f>
        <v>0</v>
      </c>
      <c r="E126" s="306">
        <f t="shared" si="14"/>
        <v>0</v>
      </c>
      <c r="F126" s="37"/>
      <c r="H126" s="282" t="e">
        <f t="shared" si="15"/>
        <v>#DIV/0!</v>
      </c>
    </row>
    <row r="127" spans="1:8">
      <c r="A127" s="37"/>
      <c r="B127" s="53" t="str">
        <f>+Codigo!$C$54</f>
        <v>Lazer</v>
      </c>
      <c r="C127" s="280">
        <f>+Real!J96</f>
        <v>0</v>
      </c>
      <c r="D127" s="280">
        <f>+Previsão!J96</f>
        <v>0</v>
      </c>
      <c r="E127" s="306">
        <f t="shared" si="14"/>
        <v>0</v>
      </c>
      <c r="F127" s="37"/>
      <c r="H127" s="282" t="e">
        <f t="shared" si="15"/>
        <v>#DIV/0!</v>
      </c>
    </row>
    <row r="128" spans="1:8">
      <c r="A128" s="37"/>
      <c r="B128" s="106" t="str">
        <f>+Codigo!$C$59</f>
        <v>Serviços Financeiros</v>
      </c>
      <c r="C128" s="280">
        <f>+Real!J97</f>
        <v>0</v>
      </c>
      <c r="D128" s="280">
        <f>+Previsão!J97</f>
        <v>0</v>
      </c>
      <c r="E128" s="306">
        <f t="shared" si="14"/>
        <v>0</v>
      </c>
      <c r="F128" s="37"/>
      <c r="H128" s="282" t="e">
        <f t="shared" si="15"/>
        <v>#DIV/0!</v>
      </c>
    </row>
    <row r="129" spans="1:8" ht="15.75">
      <c r="A129" s="37"/>
      <c r="B129" s="107" t="s">
        <v>235</v>
      </c>
      <c r="C129" s="108">
        <f>+C117-C119</f>
        <v>0</v>
      </c>
      <c r="D129" s="108">
        <f>+D117-D119</f>
        <v>0</v>
      </c>
      <c r="E129" s="309">
        <f>+C129-D129</f>
        <v>0</v>
      </c>
      <c r="F129" s="37"/>
      <c r="H129" s="108"/>
    </row>
    <row r="131" spans="1:8" ht="26.25">
      <c r="A131" s="170"/>
      <c r="B131" s="160" t="s">
        <v>265</v>
      </c>
      <c r="C131" s="171"/>
      <c r="D131" s="173" t="s">
        <v>64</v>
      </c>
      <c r="E131" s="278" t="s">
        <v>60</v>
      </c>
      <c r="F131" s="139"/>
    </row>
    <row r="132" spans="1:8" ht="15.75">
      <c r="A132" s="35"/>
      <c r="B132" s="110" t="s">
        <v>237</v>
      </c>
      <c r="C132" s="26" t="s">
        <v>66</v>
      </c>
      <c r="D132" s="26" t="s">
        <v>65</v>
      </c>
      <c r="E132" s="26" t="s">
        <v>234</v>
      </c>
      <c r="F132" s="35"/>
      <c r="H132" s="345" t="s">
        <v>363</v>
      </c>
    </row>
    <row r="133" spans="1:8">
      <c r="A133" s="37"/>
      <c r="B133" s="157" t="str">
        <f>+Codigo!$C$4</f>
        <v>Receita</v>
      </c>
      <c r="C133" s="280">
        <f>+Real!K86</f>
        <v>0</v>
      </c>
      <c r="D133" s="280">
        <f>+Previsão!K86</f>
        <v>0</v>
      </c>
      <c r="E133" s="306">
        <f>+C133-D133</f>
        <v>0</v>
      </c>
      <c r="F133" s="37"/>
      <c r="H133" s="345"/>
    </row>
    <row r="134" spans="1:8">
      <c r="A134" s="37"/>
      <c r="B134" s="64"/>
      <c r="C134" s="163"/>
      <c r="D134" s="163"/>
      <c r="E134" s="307"/>
      <c r="F134" s="163"/>
      <c r="H134" s="305" t="s">
        <v>415</v>
      </c>
    </row>
    <row r="135" spans="1:8">
      <c r="A135" s="37"/>
      <c r="B135" s="119" t="s">
        <v>236</v>
      </c>
      <c r="C135" s="164">
        <f>SUM(C136:C144)</f>
        <v>0</v>
      </c>
      <c r="D135" s="164">
        <f>SUM(D136:D144)</f>
        <v>0</v>
      </c>
      <c r="E135" s="308">
        <f>+D135-C135</f>
        <v>0</v>
      </c>
      <c r="F135" s="37"/>
      <c r="H135" s="304" t="e">
        <f>+C135/$C$133</f>
        <v>#DIV/0!</v>
      </c>
    </row>
    <row r="136" spans="1:8">
      <c r="A136" s="37"/>
      <c r="B136" s="53" t="str">
        <f>+Codigo!$C$10</f>
        <v>Alimentação</v>
      </c>
      <c r="C136" s="280">
        <f>+Real!K89</f>
        <v>0</v>
      </c>
      <c r="D136" s="280">
        <f>+Previsão!K89</f>
        <v>0</v>
      </c>
      <c r="E136" s="306">
        <f>+D136-C136</f>
        <v>0</v>
      </c>
      <c r="F136" s="37"/>
      <c r="H136" s="282" t="e">
        <f>+C136/$C$133</f>
        <v>#DIV/0!</v>
      </c>
    </row>
    <row r="137" spans="1:8">
      <c r="A137" s="37"/>
      <c r="B137" s="53" t="str">
        <f>+Codigo!$C$15</f>
        <v>Moradia</v>
      </c>
      <c r="C137" s="280">
        <f>+Real!K90</f>
        <v>0</v>
      </c>
      <c r="D137" s="280">
        <f>+Previsão!K90</f>
        <v>0</v>
      </c>
      <c r="E137" s="306">
        <f t="shared" ref="E137:E144" si="16">+D137-C137</f>
        <v>0</v>
      </c>
      <c r="F137" s="37"/>
      <c r="H137" s="282" t="e">
        <f t="shared" ref="H137:H144" si="17">+C137/$C$133</f>
        <v>#DIV/0!</v>
      </c>
    </row>
    <row r="138" spans="1:8">
      <c r="A138" s="37"/>
      <c r="B138" s="53" t="str">
        <f>+Codigo!$C$27</f>
        <v>Educação</v>
      </c>
      <c r="C138" s="280">
        <f>+Real!K91</f>
        <v>0</v>
      </c>
      <c r="D138" s="280">
        <f>+Previsão!K91</f>
        <v>0</v>
      </c>
      <c r="E138" s="306">
        <f t="shared" si="16"/>
        <v>0</v>
      </c>
      <c r="F138" s="37"/>
      <c r="H138" s="282" t="e">
        <f t="shared" si="17"/>
        <v>#DIV/0!</v>
      </c>
    </row>
    <row r="139" spans="1:8">
      <c r="A139" s="37"/>
      <c r="B139" s="53" t="str">
        <f>+Codigo!$C$31</f>
        <v>Animal de Estimação</v>
      </c>
      <c r="C139" s="280">
        <f>+Real!K92</f>
        <v>0</v>
      </c>
      <c r="D139" s="280">
        <f>+Previsão!K92</f>
        <v>0</v>
      </c>
      <c r="E139" s="306">
        <f t="shared" si="16"/>
        <v>0</v>
      </c>
      <c r="F139" s="37"/>
      <c r="H139" s="282" t="e">
        <f t="shared" si="17"/>
        <v>#DIV/0!</v>
      </c>
    </row>
    <row r="140" spans="1:8">
      <c r="A140" s="37"/>
      <c r="B140" s="53" t="str">
        <f>+Codigo!$C$35</f>
        <v>Saúde</v>
      </c>
      <c r="C140" s="280">
        <f>+Real!K93</f>
        <v>0</v>
      </c>
      <c r="D140" s="280">
        <f>+Previsão!K93</f>
        <v>0</v>
      </c>
      <c r="E140" s="306">
        <f t="shared" si="16"/>
        <v>0</v>
      </c>
      <c r="F140" s="37"/>
      <c r="H140" s="282" t="e">
        <f t="shared" si="17"/>
        <v>#DIV/0!</v>
      </c>
    </row>
    <row r="141" spans="1:8">
      <c r="A141" s="37"/>
      <c r="B141" s="53" t="str">
        <f>+Codigo!$C$41</f>
        <v>Transporte</v>
      </c>
      <c r="C141" s="280">
        <f>+Real!K94</f>
        <v>0</v>
      </c>
      <c r="D141" s="280">
        <f>+Previsão!K94</f>
        <v>0</v>
      </c>
      <c r="E141" s="306">
        <f t="shared" si="16"/>
        <v>0</v>
      </c>
      <c r="F141" s="37"/>
      <c r="H141" s="282" t="e">
        <f t="shared" si="17"/>
        <v>#DIV/0!</v>
      </c>
    </row>
    <row r="142" spans="1:8">
      <c r="A142" s="37"/>
      <c r="B142" s="53" t="str">
        <f>+Codigo!$C$50</f>
        <v>Pessoais</v>
      </c>
      <c r="C142" s="280">
        <f>+Real!K95</f>
        <v>0</v>
      </c>
      <c r="D142" s="280">
        <f>+Previsão!K95</f>
        <v>0</v>
      </c>
      <c r="E142" s="306">
        <f t="shared" si="16"/>
        <v>0</v>
      </c>
      <c r="F142" s="37"/>
      <c r="H142" s="282" t="e">
        <f t="shared" si="17"/>
        <v>#DIV/0!</v>
      </c>
    </row>
    <row r="143" spans="1:8">
      <c r="A143" s="37"/>
      <c r="B143" s="53" t="str">
        <f>+Codigo!$C$54</f>
        <v>Lazer</v>
      </c>
      <c r="C143" s="280">
        <f>+Real!K96</f>
        <v>0</v>
      </c>
      <c r="D143" s="280">
        <f>+Previsão!K96</f>
        <v>0</v>
      </c>
      <c r="E143" s="306">
        <f t="shared" si="16"/>
        <v>0</v>
      </c>
      <c r="F143" s="37"/>
      <c r="H143" s="282" t="e">
        <f t="shared" si="17"/>
        <v>#DIV/0!</v>
      </c>
    </row>
    <row r="144" spans="1:8">
      <c r="A144" s="37"/>
      <c r="B144" s="106" t="str">
        <f>+Codigo!$C$59</f>
        <v>Serviços Financeiros</v>
      </c>
      <c r="C144" s="280">
        <f>+Real!K97</f>
        <v>0</v>
      </c>
      <c r="D144" s="280">
        <f>+Previsão!K97</f>
        <v>0</v>
      </c>
      <c r="E144" s="306">
        <f t="shared" si="16"/>
        <v>0</v>
      </c>
      <c r="F144" s="37"/>
      <c r="H144" s="282" t="e">
        <f t="shared" si="17"/>
        <v>#DIV/0!</v>
      </c>
    </row>
    <row r="145" spans="1:8" ht="15.75">
      <c r="A145" s="37"/>
      <c r="B145" s="107" t="s">
        <v>235</v>
      </c>
      <c r="C145" s="108">
        <f>+C133-C135</f>
        <v>0</v>
      </c>
      <c r="D145" s="108">
        <f>+D133-D135</f>
        <v>0</v>
      </c>
      <c r="E145" s="309">
        <f>+C145-D145</f>
        <v>0</v>
      </c>
      <c r="F145" s="37"/>
      <c r="H145" s="108"/>
    </row>
    <row r="147" spans="1:8" ht="26.25">
      <c r="A147" s="170"/>
      <c r="B147" s="160" t="s">
        <v>265</v>
      </c>
      <c r="C147" s="171"/>
      <c r="D147" s="173" t="s">
        <v>64</v>
      </c>
      <c r="E147" s="278" t="s">
        <v>61</v>
      </c>
      <c r="F147" s="139"/>
    </row>
    <row r="148" spans="1:8" ht="15.75">
      <c r="A148" s="35"/>
      <c r="B148" s="110" t="s">
        <v>237</v>
      </c>
      <c r="C148" s="26" t="s">
        <v>66</v>
      </c>
      <c r="D148" s="26" t="s">
        <v>65</v>
      </c>
      <c r="E148" s="26" t="s">
        <v>234</v>
      </c>
      <c r="F148" s="35"/>
      <c r="H148" s="345" t="s">
        <v>363</v>
      </c>
    </row>
    <row r="149" spans="1:8">
      <c r="A149" s="37"/>
      <c r="B149" s="157" t="str">
        <f>+Codigo!$C$4</f>
        <v>Receita</v>
      </c>
      <c r="C149" s="280">
        <f>+Real!L86</f>
        <v>0</v>
      </c>
      <c r="D149" s="280">
        <f>+Previsão!L86</f>
        <v>0</v>
      </c>
      <c r="E149" s="306">
        <f>+C149-D149</f>
        <v>0</v>
      </c>
      <c r="F149" s="37"/>
      <c r="H149" s="345"/>
    </row>
    <row r="150" spans="1:8">
      <c r="A150" s="37"/>
      <c r="B150" s="64"/>
      <c r="C150" s="163"/>
      <c r="D150" s="163"/>
      <c r="E150" s="307"/>
      <c r="F150" s="163"/>
      <c r="H150" s="305" t="s">
        <v>415</v>
      </c>
    </row>
    <row r="151" spans="1:8">
      <c r="A151" s="37"/>
      <c r="B151" s="119" t="s">
        <v>236</v>
      </c>
      <c r="C151" s="164">
        <f>SUM(C152:C160)</f>
        <v>0</v>
      </c>
      <c r="D151" s="164">
        <f>SUM(D152:D160)</f>
        <v>0</v>
      </c>
      <c r="E151" s="308">
        <f>+D151-C151</f>
        <v>0</v>
      </c>
      <c r="F151" s="37"/>
      <c r="H151" s="304" t="e">
        <f>+C151/$C$149</f>
        <v>#DIV/0!</v>
      </c>
    </row>
    <row r="152" spans="1:8">
      <c r="A152" s="37"/>
      <c r="B152" s="53" t="str">
        <f>+Codigo!$C$10</f>
        <v>Alimentação</v>
      </c>
      <c r="C152" s="280">
        <f>+Real!L89</f>
        <v>0</v>
      </c>
      <c r="D152" s="280">
        <f>+Previsão!L89</f>
        <v>0</v>
      </c>
      <c r="E152" s="306">
        <f>+D152-C152</f>
        <v>0</v>
      </c>
      <c r="F152" s="37"/>
      <c r="H152" s="282" t="e">
        <f>+C152/$C$149</f>
        <v>#DIV/0!</v>
      </c>
    </row>
    <row r="153" spans="1:8">
      <c r="A153" s="37"/>
      <c r="B153" s="53" t="str">
        <f>+Codigo!$C$15</f>
        <v>Moradia</v>
      </c>
      <c r="C153" s="280">
        <f>+Real!L90</f>
        <v>0</v>
      </c>
      <c r="D153" s="280">
        <f>+Previsão!L90</f>
        <v>0</v>
      </c>
      <c r="E153" s="306">
        <f t="shared" ref="E153:E160" si="18">+D153-C153</f>
        <v>0</v>
      </c>
      <c r="F153" s="37"/>
      <c r="H153" s="282" t="e">
        <f t="shared" ref="H153:H160" si="19">+C153/$C$149</f>
        <v>#DIV/0!</v>
      </c>
    </row>
    <row r="154" spans="1:8">
      <c r="A154" s="37"/>
      <c r="B154" s="53" t="str">
        <f>+Codigo!$C$27</f>
        <v>Educação</v>
      </c>
      <c r="C154" s="280">
        <f>+Real!L91</f>
        <v>0</v>
      </c>
      <c r="D154" s="280">
        <f>+Previsão!L91</f>
        <v>0</v>
      </c>
      <c r="E154" s="306">
        <f t="shared" si="18"/>
        <v>0</v>
      </c>
      <c r="F154" s="37"/>
      <c r="H154" s="282" t="e">
        <f t="shared" si="19"/>
        <v>#DIV/0!</v>
      </c>
    </row>
    <row r="155" spans="1:8">
      <c r="A155" s="37"/>
      <c r="B155" s="53" t="str">
        <f>+Codigo!$C$31</f>
        <v>Animal de Estimação</v>
      </c>
      <c r="C155" s="280">
        <f>+Real!L92</f>
        <v>0</v>
      </c>
      <c r="D155" s="280">
        <f>+Previsão!L92</f>
        <v>0</v>
      </c>
      <c r="E155" s="306">
        <f t="shared" si="18"/>
        <v>0</v>
      </c>
      <c r="F155" s="37"/>
      <c r="H155" s="282" t="e">
        <f t="shared" si="19"/>
        <v>#DIV/0!</v>
      </c>
    </row>
    <row r="156" spans="1:8">
      <c r="A156" s="37"/>
      <c r="B156" s="53" t="str">
        <f>+Codigo!$C$35</f>
        <v>Saúde</v>
      </c>
      <c r="C156" s="280">
        <f>+Real!L93</f>
        <v>0</v>
      </c>
      <c r="D156" s="280">
        <f>+Previsão!L93</f>
        <v>0</v>
      </c>
      <c r="E156" s="306">
        <f t="shared" si="18"/>
        <v>0</v>
      </c>
      <c r="F156" s="37"/>
      <c r="H156" s="282" t="e">
        <f t="shared" si="19"/>
        <v>#DIV/0!</v>
      </c>
    </row>
    <row r="157" spans="1:8">
      <c r="A157" s="37"/>
      <c r="B157" s="53" t="str">
        <f>+Codigo!$C$41</f>
        <v>Transporte</v>
      </c>
      <c r="C157" s="280">
        <f>+Real!L94</f>
        <v>0</v>
      </c>
      <c r="D157" s="280">
        <f>+Previsão!L94</f>
        <v>0</v>
      </c>
      <c r="E157" s="306">
        <f t="shared" si="18"/>
        <v>0</v>
      </c>
      <c r="F157" s="37"/>
      <c r="H157" s="282" t="e">
        <f t="shared" si="19"/>
        <v>#DIV/0!</v>
      </c>
    </row>
    <row r="158" spans="1:8">
      <c r="A158" s="37"/>
      <c r="B158" s="53" t="str">
        <f>+Codigo!$C$50</f>
        <v>Pessoais</v>
      </c>
      <c r="C158" s="280">
        <f>+Real!L95</f>
        <v>0</v>
      </c>
      <c r="D158" s="280">
        <f>+Previsão!L95</f>
        <v>0</v>
      </c>
      <c r="E158" s="306">
        <f t="shared" si="18"/>
        <v>0</v>
      </c>
      <c r="F158" s="37"/>
      <c r="H158" s="282" t="e">
        <f t="shared" si="19"/>
        <v>#DIV/0!</v>
      </c>
    </row>
    <row r="159" spans="1:8">
      <c r="A159" s="37"/>
      <c r="B159" s="53" t="str">
        <f>+Codigo!$C$54</f>
        <v>Lazer</v>
      </c>
      <c r="C159" s="280">
        <f>+Real!L96</f>
        <v>0</v>
      </c>
      <c r="D159" s="280">
        <f>+Previsão!L96</f>
        <v>0</v>
      </c>
      <c r="E159" s="306">
        <f t="shared" si="18"/>
        <v>0</v>
      </c>
      <c r="F159" s="37"/>
      <c r="H159" s="282" t="e">
        <f t="shared" si="19"/>
        <v>#DIV/0!</v>
      </c>
    </row>
    <row r="160" spans="1:8">
      <c r="A160" s="37"/>
      <c r="B160" s="106" t="str">
        <f>+Codigo!$C$59</f>
        <v>Serviços Financeiros</v>
      </c>
      <c r="C160" s="280">
        <f>+Real!L97</f>
        <v>0</v>
      </c>
      <c r="D160" s="280">
        <f>+Previsão!L97</f>
        <v>0</v>
      </c>
      <c r="E160" s="306">
        <f t="shared" si="18"/>
        <v>0</v>
      </c>
      <c r="F160" s="37"/>
      <c r="H160" s="282" t="e">
        <f t="shared" si="19"/>
        <v>#DIV/0!</v>
      </c>
    </row>
    <row r="161" spans="1:8" ht="15.75">
      <c r="A161" s="37"/>
      <c r="B161" s="107" t="s">
        <v>235</v>
      </c>
      <c r="C161" s="108">
        <f>+C149-C151</f>
        <v>0</v>
      </c>
      <c r="D161" s="108">
        <f>+D149-D151</f>
        <v>0</v>
      </c>
      <c r="E161" s="309">
        <f>+C161-D161</f>
        <v>0</v>
      </c>
      <c r="F161" s="37"/>
      <c r="H161" s="108"/>
    </row>
    <row r="163" spans="1:8" ht="26.25">
      <c r="A163" s="170"/>
      <c r="B163" s="160" t="s">
        <v>265</v>
      </c>
      <c r="C163" s="171"/>
      <c r="D163" s="173" t="s">
        <v>64</v>
      </c>
      <c r="E163" s="278" t="s">
        <v>62</v>
      </c>
      <c r="F163" s="139"/>
    </row>
    <row r="164" spans="1:8" ht="15.75">
      <c r="A164" s="35"/>
      <c r="B164" s="110" t="s">
        <v>237</v>
      </c>
      <c r="C164" s="26" t="s">
        <v>66</v>
      </c>
      <c r="D164" s="26" t="s">
        <v>65</v>
      </c>
      <c r="E164" s="26" t="s">
        <v>234</v>
      </c>
      <c r="F164" s="35"/>
      <c r="H164" s="345" t="s">
        <v>363</v>
      </c>
    </row>
    <row r="165" spans="1:8">
      <c r="A165" s="37"/>
      <c r="B165" s="157" t="str">
        <f>+Codigo!$C$4</f>
        <v>Receita</v>
      </c>
      <c r="C165" s="280">
        <f>+Real!M86</f>
        <v>0</v>
      </c>
      <c r="D165" s="280">
        <f>+Previsão!M86</f>
        <v>0</v>
      </c>
      <c r="E165" s="306">
        <f>+C165-D165</f>
        <v>0</v>
      </c>
      <c r="F165" s="37"/>
      <c r="H165" s="345"/>
    </row>
    <row r="166" spans="1:8">
      <c r="A166" s="37"/>
      <c r="B166" s="64"/>
      <c r="C166" s="163"/>
      <c r="D166" s="163"/>
      <c r="E166" s="307"/>
      <c r="F166" s="163"/>
      <c r="H166" s="305" t="s">
        <v>415</v>
      </c>
    </row>
    <row r="167" spans="1:8">
      <c r="A167" s="37"/>
      <c r="B167" s="119" t="s">
        <v>236</v>
      </c>
      <c r="C167" s="164">
        <f>SUM(C168:C176)</f>
        <v>0</v>
      </c>
      <c r="D167" s="164">
        <f>SUM(D168:D176)</f>
        <v>0</v>
      </c>
      <c r="E167" s="308">
        <f>+D167-C167</f>
        <v>0</v>
      </c>
      <c r="F167" s="37"/>
      <c r="H167" s="304" t="e">
        <f>+C167/$C$165</f>
        <v>#DIV/0!</v>
      </c>
    </row>
    <row r="168" spans="1:8">
      <c r="A168" s="37"/>
      <c r="B168" s="53" t="str">
        <f>+Codigo!$C$10</f>
        <v>Alimentação</v>
      </c>
      <c r="C168" s="280">
        <f>+Real!M89</f>
        <v>0</v>
      </c>
      <c r="D168" s="280">
        <f>+Previsão!M89</f>
        <v>0</v>
      </c>
      <c r="E168" s="306">
        <f>+D168-C168</f>
        <v>0</v>
      </c>
      <c r="F168" s="37"/>
      <c r="H168" s="282" t="e">
        <f>+C168/$C$165</f>
        <v>#DIV/0!</v>
      </c>
    </row>
    <row r="169" spans="1:8">
      <c r="A169" s="37"/>
      <c r="B169" s="53" t="str">
        <f>+Codigo!$C$15</f>
        <v>Moradia</v>
      </c>
      <c r="C169" s="280">
        <f>+Real!M90</f>
        <v>0</v>
      </c>
      <c r="D169" s="280">
        <f>+Previsão!M90</f>
        <v>0</v>
      </c>
      <c r="E169" s="306">
        <f t="shared" ref="E169:E176" si="20">+D169-C169</f>
        <v>0</v>
      </c>
      <c r="F169" s="37"/>
      <c r="H169" s="282" t="e">
        <f t="shared" ref="H169:H176" si="21">+C169/$C$165</f>
        <v>#DIV/0!</v>
      </c>
    </row>
    <row r="170" spans="1:8">
      <c r="A170" s="37"/>
      <c r="B170" s="53" t="str">
        <f>+Codigo!$C$27</f>
        <v>Educação</v>
      </c>
      <c r="C170" s="280">
        <f>+Real!M91</f>
        <v>0</v>
      </c>
      <c r="D170" s="280">
        <f>+Previsão!M91</f>
        <v>0</v>
      </c>
      <c r="E170" s="306">
        <f t="shared" si="20"/>
        <v>0</v>
      </c>
      <c r="F170" s="37"/>
      <c r="H170" s="282" t="e">
        <f t="shared" si="21"/>
        <v>#DIV/0!</v>
      </c>
    </row>
    <row r="171" spans="1:8">
      <c r="A171" s="37"/>
      <c r="B171" s="53" t="str">
        <f>+Codigo!$C$31</f>
        <v>Animal de Estimação</v>
      </c>
      <c r="C171" s="280">
        <f>+Real!M92</f>
        <v>0</v>
      </c>
      <c r="D171" s="280">
        <f>+Previsão!M92</f>
        <v>0</v>
      </c>
      <c r="E171" s="306">
        <f t="shared" si="20"/>
        <v>0</v>
      </c>
      <c r="F171" s="37"/>
      <c r="H171" s="282" t="e">
        <f t="shared" si="21"/>
        <v>#DIV/0!</v>
      </c>
    </row>
    <row r="172" spans="1:8">
      <c r="A172" s="37"/>
      <c r="B172" s="53" t="str">
        <f>+Codigo!$C$35</f>
        <v>Saúde</v>
      </c>
      <c r="C172" s="280">
        <f>+Real!M93</f>
        <v>0</v>
      </c>
      <c r="D172" s="280">
        <f>+Previsão!M93</f>
        <v>0</v>
      </c>
      <c r="E172" s="306">
        <f t="shared" si="20"/>
        <v>0</v>
      </c>
      <c r="F172" s="37"/>
      <c r="H172" s="282" t="e">
        <f t="shared" si="21"/>
        <v>#DIV/0!</v>
      </c>
    </row>
    <row r="173" spans="1:8">
      <c r="A173" s="37"/>
      <c r="B173" s="53" t="str">
        <f>+Codigo!$C$41</f>
        <v>Transporte</v>
      </c>
      <c r="C173" s="280">
        <f>+Real!M94</f>
        <v>0</v>
      </c>
      <c r="D173" s="280">
        <f>+Previsão!M94</f>
        <v>0</v>
      </c>
      <c r="E173" s="306">
        <f t="shared" si="20"/>
        <v>0</v>
      </c>
      <c r="F173" s="37"/>
      <c r="H173" s="282" t="e">
        <f t="shared" si="21"/>
        <v>#DIV/0!</v>
      </c>
    </row>
    <row r="174" spans="1:8">
      <c r="A174" s="37"/>
      <c r="B174" s="53" t="str">
        <f>+Codigo!$C$50</f>
        <v>Pessoais</v>
      </c>
      <c r="C174" s="280">
        <f>+Real!M95</f>
        <v>0</v>
      </c>
      <c r="D174" s="280">
        <f>+Previsão!M95</f>
        <v>0</v>
      </c>
      <c r="E174" s="306">
        <f t="shared" si="20"/>
        <v>0</v>
      </c>
      <c r="F174" s="37"/>
      <c r="H174" s="282" t="e">
        <f t="shared" si="21"/>
        <v>#DIV/0!</v>
      </c>
    </row>
    <row r="175" spans="1:8">
      <c r="A175" s="37"/>
      <c r="B175" s="53" t="str">
        <f>+Codigo!$C$54</f>
        <v>Lazer</v>
      </c>
      <c r="C175" s="280">
        <f>+Real!M96</f>
        <v>0</v>
      </c>
      <c r="D175" s="280">
        <f>+Previsão!M96</f>
        <v>0</v>
      </c>
      <c r="E175" s="306">
        <f t="shared" si="20"/>
        <v>0</v>
      </c>
      <c r="F175" s="37"/>
      <c r="H175" s="282" t="e">
        <f t="shared" si="21"/>
        <v>#DIV/0!</v>
      </c>
    </row>
    <row r="176" spans="1:8">
      <c r="A176" s="37"/>
      <c r="B176" s="106" t="str">
        <f>+Codigo!$C$59</f>
        <v>Serviços Financeiros</v>
      </c>
      <c r="C176" s="280">
        <f>+Real!M97</f>
        <v>0</v>
      </c>
      <c r="D176" s="280">
        <f>+Previsão!M97</f>
        <v>0</v>
      </c>
      <c r="E176" s="306">
        <f t="shared" si="20"/>
        <v>0</v>
      </c>
      <c r="F176" s="37"/>
      <c r="H176" s="282" t="e">
        <f t="shared" si="21"/>
        <v>#DIV/0!</v>
      </c>
    </row>
    <row r="177" spans="1:8" ht="15.75">
      <c r="A177" s="37"/>
      <c r="B177" s="107" t="s">
        <v>235</v>
      </c>
      <c r="C177" s="108">
        <f>+C165-C167</f>
        <v>0</v>
      </c>
      <c r="D177" s="108">
        <f>+D165-D167</f>
        <v>0</v>
      </c>
      <c r="E177" s="309">
        <f>+C177-D177</f>
        <v>0</v>
      </c>
      <c r="F177" s="37"/>
      <c r="H177" s="108"/>
    </row>
    <row r="179" spans="1:8" ht="26.25">
      <c r="A179" s="170"/>
      <c r="B179" s="160" t="s">
        <v>265</v>
      </c>
      <c r="C179" s="171"/>
      <c r="D179" s="173" t="s">
        <v>64</v>
      </c>
      <c r="E179" s="278" t="s">
        <v>63</v>
      </c>
      <c r="F179" s="139"/>
    </row>
    <row r="180" spans="1:8" ht="15.75">
      <c r="A180" s="35"/>
      <c r="B180" s="110" t="s">
        <v>237</v>
      </c>
      <c r="C180" s="26" t="s">
        <v>66</v>
      </c>
      <c r="D180" s="26" t="s">
        <v>65</v>
      </c>
      <c r="E180" s="26" t="s">
        <v>234</v>
      </c>
      <c r="F180" s="35"/>
      <c r="H180" s="345" t="s">
        <v>363</v>
      </c>
    </row>
    <row r="181" spans="1:8">
      <c r="A181" s="37"/>
      <c r="B181" s="157" t="str">
        <f>+Codigo!$C$4</f>
        <v>Receita</v>
      </c>
      <c r="C181" s="280">
        <f>+Real!N86</f>
        <v>750</v>
      </c>
      <c r="D181" s="280">
        <f>+Previsão!N86</f>
        <v>0</v>
      </c>
      <c r="E181" s="306">
        <f>+C181-D181</f>
        <v>750</v>
      </c>
      <c r="F181" s="37"/>
      <c r="H181" s="345"/>
    </row>
    <row r="182" spans="1:8">
      <c r="A182" s="37"/>
      <c r="B182" s="64"/>
      <c r="C182" s="163"/>
      <c r="D182" s="163"/>
      <c r="E182" s="307"/>
      <c r="F182" s="163"/>
      <c r="H182" s="305" t="s">
        <v>415</v>
      </c>
    </row>
    <row r="183" spans="1:8">
      <c r="A183" s="37"/>
      <c r="B183" s="119" t="s">
        <v>236</v>
      </c>
      <c r="C183" s="164">
        <f>SUM(C184:C192)</f>
        <v>15</v>
      </c>
      <c r="D183" s="164">
        <f>SUM(D184:D192)</f>
        <v>0</v>
      </c>
      <c r="E183" s="308">
        <f>+D183-C183</f>
        <v>-15</v>
      </c>
      <c r="F183" s="37"/>
      <c r="H183" s="304">
        <f>+C183/$C$181</f>
        <v>0.02</v>
      </c>
    </row>
    <row r="184" spans="1:8">
      <c r="A184" s="37"/>
      <c r="B184" s="53" t="str">
        <f>+Codigo!$C$10</f>
        <v>Alimentação</v>
      </c>
      <c r="C184" s="280">
        <f>+Real!N89</f>
        <v>0</v>
      </c>
      <c r="D184" s="280">
        <f>+Previsão!N89</f>
        <v>0</v>
      </c>
      <c r="E184" s="306">
        <f>+D184-C184</f>
        <v>0</v>
      </c>
      <c r="F184" s="37"/>
      <c r="H184" s="282">
        <f>+C184/$C$183</f>
        <v>0</v>
      </c>
    </row>
    <row r="185" spans="1:8">
      <c r="A185" s="37"/>
      <c r="B185" s="53" t="str">
        <f>+Codigo!$C$15</f>
        <v>Moradia</v>
      </c>
      <c r="C185" s="280">
        <f>+Real!N90</f>
        <v>0</v>
      </c>
      <c r="D185" s="280">
        <f>+Previsão!N90</f>
        <v>0</v>
      </c>
      <c r="E185" s="306">
        <f t="shared" ref="E185:E192" si="22">+D185-C185</f>
        <v>0</v>
      </c>
      <c r="F185" s="37"/>
      <c r="H185" s="282">
        <f t="shared" ref="H185:H192" si="23">+C185/$C$183</f>
        <v>0</v>
      </c>
    </row>
    <row r="186" spans="1:8">
      <c r="A186" s="37"/>
      <c r="B186" s="53" t="str">
        <f>+Codigo!$C$27</f>
        <v>Educação</v>
      </c>
      <c r="C186" s="280">
        <f>+Real!N91</f>
        <v>0</v>
      </c>
      <c r="D186" s="280">
        <f>+Previsão!N91</f>
        <v>0</v>
      </c>
      <c r="E186" s="306">
        <f t="shared" si="22"/>
        <v>0</v>
      </c>
      <c r="F186" s="37"/>
      <c r="H186" s="282">
        <f t="shared" si="23"/>
        <v>0</v>
      </c>
    </row>
    <row r="187" spans="1:8">
      <c r="A187" s="37"/>
      <c r="B187" s="53" t="str">
        <f>+Codigo!$C$31</f>
        <v>Animal de Estimação</v>
      </c>
      <c r="C187" s="280">
        <f>+Real!N92</f>
        <v>0</v>
      </c>
      <c r="D187" s="280">
        <f>+Previsão!N92</f>
        <v>0</v>
      </c>
      <c r="E187" s="306">
        <f t="shared" si="22"/>
        <v>0</v>
      </c>
      <c r="F187" s="37"/>
      <c r="H187" s="282">
        <f t="shared" si="23"/>
        <v>0</v>
      </c>
    </row>
    <row r="188" spans="1:8">
      <c r="A188" s="37"/>
      <c r="B188" s="53" t="str">
        <f>+Codigo!$C$35</f>
        <v>Saúde</v>
      </c>
      <c r="C188" s="280">
        <f>+Real!N93</f>
        <v>0</v>
      </c>
      <c r="D188" s="280">
        <f>+Previsão!N93</f>
        <v>0</v>
      </c>
      <c r="E188" s="306">
        <f t="shared" si="22"/>
        <v>0</v>
      </c>
      <c r="F188" s="37"/>
      <c r="H188" s="282">
        <f t="shared" si="23"/>
        <v>0</v>
      </c>
    </row>
    <row r="189" spans="1:8">
      <c r="A189" s="37"/>
      <c r="B189" s="53" t="str">
        <f>+Codigo!$C$41</f>
        <v>Transporte</v>
      </c>
      <c r="C189" s="280">
        <f>+Real!N94</f>
        <v>0</v>
      </c>
      <c r="D189" s="280">
        <f>+Previsão!N94</f>
        <v>0</v>
      </c>
      <c r="E189" s="306">
        <f t="shared" si="22"/>
        <v>0</v>
      </c>
      <c r="F189" s="37"/>
      <c r="H189" s="282">
        <f t="shared" si="23"/>
        <v>0</v>
      </c>
    </row>
    <row r="190" spans="1:8">
      <c r="A190" s="37"/>
      <c r="B190" s="53" t="str">
        <f>+Codigo!$C$50</f>
        <v>Pessoais</v>
      </c>
      <c r="C190" s="280">
        <f>+Real!N95</f>
        <v>15</v>
      </c>
      <c r="D190" s="280">
        <f>+Previsão!N95</f>
        <v>0</v>
      </c>
      <c r="E190" s="306">
        <f t="shared" si="22"/>
        <v>-15</v>
      </c>
      <c r="F190" s="37"/>
      <c r="H190" s="282">
        <f t="shared" si="23"/>
        <v>1</v>
      </c>
    </row>
    <row r="191" spans="1:8">
      <c r="A191" s="37"/>
      <c r="B191" s="53" t="str">
        <f>+Codigo!$C$54</f>
        <v>Lazer</v>
      </c>
      <c r="C191" s="280">
        <f>+Real!N96</f>
        <v>0</v>
      </c>
      <c r="D191" s="280">
        <f>+Previsão!N96</f>
        <v>0</v>
      </c>
      <c r="E191" s="306">
        <f t="shared" si="22"/>
        <v>0</v>
      </c>
      <c r="F191" s="37"/>
      <c r="H191" s="282">
        <f t="shared" si="23"/>
        <v>0</v>
      </c>
    </row>
    <row r="192" spans="1:8">
      <c r="A192" s="37"/>
      <c r="B192" s="106" t="str">
        <f>+Codigo!$C$59</f>
        <v>Serviços Financeiros</v>
      </c>
      <c r="C192" s="280">
        <f>+Real!N97</f>
        <v>0</v>
      </c>
      <c r="D192" s="280">
        <f>+Previsão!N97</f>
        <v>0</v>
      </c>
      <c r="E192" s="306">
        <f t="shared" si="22"/>
        <v>0</v>
      </c>
      <c r="F192" s="37"/>
      <c r="H192" s="282">
        <f t="shared" si="23"/>
        <v>0</v>
      </c>
    </row>
    <row r="193" spans="1:8" ht="15.75">
      <c r="A193" s="37"/>
      <c r="B193" s="107" t="s">
        <v>235</v>
      </c>
      <c r="C193" s="108">
        <f>+C181-C183</f>
        <v>735</v>
      </c>
      <c r="D193" s="108">
        <f>+D181-D183</f>
        <v>0</v>
      </c>
      <c r="E193" s="309">
        <f>+C193-D193</f>
        <v>735</v>
      </c>
      <c r="F193" s="37"/>
      <c r="H193" s="108"/>
    </row>
  </sheetData>
  <sheetProtection password="EDF9" sheet="1" selectLockedCells="1" selectUnlockedCells="1"/>
  <mergeCells count="13">
    <mergeCell ref="H180:H181"/>
    <mergeCell ref="H84:H85"/>
    <mergeCell ref="H100:H101"/>
    <mergeCell ref="H116:H117"/>
    <mergeCell ref="H132:H133"/>
    <mergeCell ref="H148:H149"/>
    <mergeCell ref="H164:H165"/>
    <mergeCell ref="B1:E1"/>
    <mergeCell ref="H4:H5"/>
    <mergeCell ref="H20:H21"/>
    <mergeCell ref="H36:H37"/>
    <mergeCell ref="H52:H53"/>
    <mergeCell ref="H68:H69"/>
  </mergeCells>
  <phoneticPr fontId="19" type="noConversion"/>
  <pageMargins left="0.19685039370078741" right="0.19685039370078741" top="0.31496062992125984" bottom="0.31496062992125984" header="0.51181102362204722" footer="0.51181102362204722"/>
  <pageSetup paperSize="9" firstPageNumber="0" orientation="landscape" horizontalDpi="300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83"/>
  <sheetViews>
    <sheetView showGridLines="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J45" sqref="J45"/>
    </sheetView>
  </sheetViews>
  <sheetFormatPr defaultRowHeight="15"/>
  <cols>
    <col min="1" max="1" width="0.85546875" style="82" customWidth="1"/>
    <col min="2" max="2" width="10.5703125" style="96" customWidth="1"/>
    <col min="3" max="3" width="5.7109375" style="97" customWidth="1"/>
    <col min="4" max="4" width="9.140625" style="82" customWidth="1"/>
    <col min="5" max="5" width="41.85546875" style="82" customWidth="1"/>
    <col min="6" max="6" width="11.140625" style="82" customWidth="1"/>
    <col min="7" max="7" width="11" style="82" customWidth="1"/>
    <col min="8" max="8" width="11" style="98" customWidth="1"/>
    <col min="9" max="21" width="9.7109375" style="82" customWidth="1"/>
    <col min="22" max="22" width="10.5703125" style="82" customWidth="1"/>
    <col min="23" max="35" width="9.7109375" style="82" customWidth="1"/>
    <col min="36" max="52" width="9.85546875" style="82" customWidth="1"/>
    <col min="53" max="16384" width="9.140625" style="82"/>
  </cols>
  <sheetData>
    <row r="1" spans="2:22" ht="63.75" customHeight="1">
      <c r="B1" s="101"/>
      <c r="C1" s="102"/>
      <c r="D1" s="98"/>
      <c r="E1" s="103"/>
      <c r="F1" s="103"/>
      <c r="G1" s="103"/>
      <c r="H1" s="84"/>
      <c r="I1" s="84"/>
    </row>
    <row r="2" spans="2:22" ht="24" customHeight="1">
      <c r="B2" s="268" t="s">
        <v>320</v>
      </c>
      <c r="C2" s="102"/>
      <c r="D2" s="98"/>
      <c r="E2" s="103"/>
      <c r="F2" s="103"/>
      <c r="G2" s="103"/>
      <c r="H2" s="84"/>
      <c r="I2" s="84"/>
    </row>
    <row r="3" spans="2:22" s="267" customFormat="1" ht="24.75" customHeight="1">
      <c r="C3" s="264"/>
      <c r="D3" s="263"/>
      <c r="E3" s="266">
        <f>+Instruções!$I$19</f>
        <v>2013</v>
      </c>
      <c r="F3" s="265"/>
      <c r="H3" s="263"/>
      <c r="I3" s="263"/>
      <c r="J3" s="266"/>
    </row>
    <row r="4" spans="2:22" ht="15.75" customHeight="1">
      <c r="B4" s="81" t="s">
        <v>151</v>
      </c>
      <c r="C4" s="73"/>
      <c r="D4" s="74"/>
      <c r="E4" s="75"/>
      <c r="F4" s="196" t="s">
        <v>334</v>
      </c>
      <c r="G4" s="196" t="s">
        <v>299</v>
      </c>
      <c r="H4" s="197" t="s">
        <v>300</v>
      </c>
      <c r="I4" s="196" t="s">
        <v>299</v>
      </c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</row>
    <row r="5" spans="2:22" ht="18.75" customHeight="1">
      <c r="B5" s="74"/>
      <c r="C5" s="73" t="s">
        <v>78</v>
      </c>
      <c r="D5" s="74" t="s">
        <v>73</v>
      </c>
      <c r="E5" s="75" t="s">
        <v>82</v>
      </c>
      <c r="F5" s="196" t="s">
        <v>335</v>
      </c>
      <c r="G5" s="196" t="s">
        <v>296</v>
      </c>
      <c r="H5" s="197" t="s">
        <v>301</v>
      </c>
      <c r="I5" s="196" t="s">
        <v>302</v>
      </c>
      <c r="J5" s="159" t="s">
        <v>263</v>
      </c>
      <c r="K5" s="159" t="s">
        <v>282</v>
      </c>
      <c r="L5" s="159" t="s">
        <v>283</v>
      </c>
      <c r="M5" s="159" t="s">
        <v>284</v>
      </c>
      <c r="N5" s="159" t="s">
        <v>285</v>
      </c>
      <c r="O5" s="159" t="s">
        <v>286</v>
      </c>
      <c r="P5" s="159" t="s">
        <v>287</v>
      </c>
      <c r="Q5" s="159" t="s">
        <v>288</v>
      </c>
      <c r="R5" s="159" t="s">
        <v>289</v>
      </c>
      <c r="S5" s="159" t="s">
        <v>290</v>
      </c>
      <c r="T5" s="159" t="s">
        <v>291</v>
      </c>
      <c r="U5" s="159" t="s">
        <v>292</v>
      </c>
      <c r="V5" s="159" t="s">
        <v>296</v>
      </c>
    </row>
    <row r="6" spans="2:22">
      <c r="B6" s="104" t="str">
        <f>IF(IF(ISERROR(VLOOKUP(C6,Codigo!$B$4:$C$67,2,FALSE)),"",VLOOKUP(C6,Codigo!$B$4:$C$67,2,FALSE))=C6,"",VLOOKUP(C6,(Codigo!$B$4:$C$67),2,FALSE))</f>
        <v>Pessoais</v>
      </c>
      <c r="C6" s="78" t="s">
        <v>131</v>
      </c>
      <c r="D6" s="79">
        <v>41265</v>
      </c>
      <c r="E6" s="182" t="s">
        <v>293</v>
      </c>
      <c r="F6" s="273" t="s">
        <v>297</v>
      </c>
      <c r="G6" s="200">
        <v>40</v>
      </c>
      <c r="H6" s="274">
        <v>2</v>
      </c>
      <c r="I6" s="285">
        <f>+G6/H6</f>
        <v>20</v>
      </c>
      <c r="J6" s="286">
        <v>20</v>
      </c>
      <c r="K6" s="287">
        <v>20</v>
      </c>
      <c r="L6" s="286"/>
      <c r="M6" s="287"/>
      <c r="N6" s="286"/>
      <c r="O6" s="287"/>
      <c r="P6" s="286"/>
      <c r="Q6" s="287"/>
      <c r="R6" s="286"/>
      <c r="S6" s="287"/>
      <c r="T6" s="286"/>
      <c r="U6" s="287"/>
      <c r="V6" s="288">
        <f t="shared" ref="V6:V39" si="0">+SUM(J6:U6)</f>
        <v>40</v>
      </c>
    </row>
    <row r="7" spans="2:22">
      <c r="B7" s="104" t="str">
        <f>IF(IF(ISERROR(VLOOKUP(C7,Codigo!$B$4:$C$67,2,FALSE)),"",VLOOKUP(C7,Codigo!$B$4:$C$67,2,FALSE))=C7,"",VLOOKUP(C7,(Codigo!$B$4:$C$67),2,FALSE))</f>
        <v>Pessoais</v>
      </c>
      <c r="C7" s="78" t="s">
        <v>132</v>
      </c>
      <c r="D7" s="79">
        <v>41267</v>
      </c>
      <c r="E7" s="198" t="s">
        <v>303</v>
      </c>
      <c r="F7" s="273" t="s">
        <v>297</v>
      </c>
      <c r="G7" s="200">
        <v>2000</v>
      </c>
      <c r="H7" s="274">
        <v>10</v>
      </c>
      <c r="I7" s="285">
        <f>+G7/H7</f>
        <v>200</v>
      </c>
      <c r="J7" s="286">
        <v>200</v>
      </c>
      <c r="K7" s="286">
        <v>200</v>
      </c>
      <c r="L7" s="286">
        <v>200</v>
      </c>
      <c r="M7" s="286">
        <v>200</v>
      </c>
      <c r="N7" s="286">
        <v>200</v>
      </c>
      <c r="O7" s="286">
        <v>200</v>
      </c>
      <c r="P7" s="286">
        <v>200</v>
      </c>
      <c r="Q7" s="286">
        <v>200</v>
      </c>
      <c r="R7" s="286">
        <v>200</v>
      </c>
      <c r="S7" s="286">
        <v>200</v>
      </c>
      <c r="T7" s="286"/>
      <c r="U7" s="287"/>
      <c r="V7" s="288">
        <f>+SUM(J7:U7)</f>
        <v>2000</v>
      </c>
    </row>
    <row r="8" spans="2:22">
      <c r="B8" s="104" t="str">
        <f>IF(IF(ISERROR(VLOOKUP(C8,Codigo!$B$4:$C$67,2,FALSE)),"",VLOOKUP(C8,Codigo!$B$4:$C$67,2,FALSE))=C8,"",VLOOKUP(C8,(Codigo!$B$4:$C$67),2,FALSE))</f>
        <v>Pessoais</v>
      </c>
      <c r="C8" s="78" t="s">
        <v>132</v>
      </c>
      <c r="D8" s="79">
        <v>40923</v>
      </c>
      <c r="E8" s="182" t="s">
        <v>294</v>
      </c>
      <c r="F8" s="273" t="s">
        <v>297</v>
      </c>
      <c r="G8" s="200">
        <v>250</v>
      </c>
      <c r="H8" s="274">
        <v>5</v>
      </c>
      <c r="I8" s="285"/>
      <c r="J8" s="289"/>
      <c r="K8" s="286">
        <v>50</v>
      </c>
      <c r="L8" s="286">
        <v>50</v>
      </c>
      <c r="M8" s="286">
        <v>50</v>
      </c>
      <c r="N8" s="286">
        <v>50</v>
      </c>
      <c r="O8" s="286">
        <v>50</v>
      </c>
      <c r="P8" s="286"/>
      <c r="Q8" s="287"/>
      <c r="R8" s="286"/>
      <c r="S8" s="287"/>
      <c r="T8" s="286"/>
      <c r="U8" s="287"/>
      <c r="V8" s="288">
        <f t="shared" si="0"/>
        <v>250</v>
      </c>
    </row>
    <row r="9" spans="2:22">
      <c r="B9" s="104" t="str">
        <f>IF(IF(ISERROR(VLOOKUP(C9,Codigo!$B$4:$C$67,2,FALSE)),"",VLOOKUP(C9,Codigo!$B$4:$C$67,2,FALSE))=C9,"",VLOOKUP(C9,(Codigo!$B$4:$C$67),2,FALSE))</f>
        <v>Pessoais</v>
      </c>
      <c r="C9" s="78" t="s">
        <v>277</v>
      </c>
      <c r="D9" s="79">
        <v>40933</v>
      </c>
      <c r="E9" s="198" t="s">
        <v>221</v>
      </c>
      <c r="F9" s="273" t="s">
        <v>297</v>
      </c>
      <c r="G9" s="200">
        <v>315</v>
      </c>
      <c r="H9" s="274">
        <v>2</v>
      </c>
      <c r="I9" s="285">
        <f>+G9/H9</f>
        <v>157.5</v>
      </c>
      <c r="J9" s="289"/>
      <c r="K9" s="286">
        <v>157.5</v>
      </c>
      <c r="L9" s="286">
        <v>157.5</v>
      </c>
      <c r="M9" s="287"/>
      <c r="N9" s="286"/>
      <c r="O9" s="287"/>
      <c r="P9" s="286"/>
      <c r="Q9" s="287"/>
      <c r="R9" s="286"/>
      <c r="S9" s="287"/>
      <c r="T9" s="286"/>
      <c r="U9" s="287"/>
      <c r="V9" s="288">
        <f t="shared" si="0"/>
        <v>315</v>
      </c>
    </row>
    <row r="10" spans="2:22">
      <c r="B10" s="104" t="str">
        <f>IF(IF(ISERROR(VLOOKUP(C10,Codigo!$B$4:$C$67,2,FALSE)),"",VLOOKUP(C10,Codigo!$B$4:$C$67,2,FALSE))=C10,"",VLOOKUP(C10,(Codigo!$B$4:$C$67),2,FALSE))</f>
        <v>Educação</v>
      </c>
      <c r="C10" s="78" t="s">
        <v>107</v>
      </c>
      <c r="D10" s="79">
        <v>40954</v>
      </c>
      <c r="E10" s="182" t="s">
        <v>295</v>
      </c>
      <c r="F10" s="273" t="s">
        <v>297</v>
      </c>
      <c r="G10" s="200">
        <v>340</v>
      </c>
      <c r="H10" s="274">
        <v>4</v>
      </c>
      <c r="I10" s="285">
        <f>+G10/H10</f>
        <v>85</v>
      </c>
      <c r="J10" s="289"/>
      <c r="K10" s="285"/>
      <c r="L10" s="286">
        <v>85</v>
      </c>
      <c r="M10" s="286">
        <v>85</v>
      </c>
      <c r="N10" s="286">
        <v>85</v>
      </c>
      <c r="O10" s="286">
        <v>85</v>
      </c>
      <c r="P10" s="286"/>
      <c r="Q10" s="287"/>
      <c r="R10" s="286"/>
      <c r="S10" s="287"/>
      <c r="T10" s="286"/>
      <c r="U10" s="287"/>
      <c r="V10" s="288">
        <f t="shared" si="0"/>
        <v>340</v>
      </c>
    </row>
    <row r="11" spans="2:22">
      <c r="B11" s="104" t="str">
        <f>IF(IF(ISERROR(VLOOKUP(C11,Codigo!$B$4:$C$67,2,FALSE)),"",VLOOKUP(C11,Codigo!$B$4:$C$67,2,FALSE))=C11,"",VLOOKUP(C11,(Codigo!$B$4:$C$67),2,FALSE))</f>
        <v/>
      </c>
      <c r="C11" s="78"/>
      <c r="D11" s="79"/>
      <c r="E11" s="182"/>
      <c r="F11" s="200"/>
      <c r="G11" s="200"/>
      <c r="H11" s="274"/>
      <c r="I11" s="285"/>
      <c r="J11" s="286"/>
      <c r="K11" s="287"/>
      <c r="L11" s="286"/>
      <c r="M11" s="287"/>
      <c r="N11" s="286"/>
      <c r="O11" s="287"/>
      <c r="P11" s="286"/>
      <c r="Q11" s="287"/>
      <c r="R11" s="286"/>
      <c r="S11" s="287"/>
      <c r="T11" s="286"/>
      <c r="U11" s="287"/>
      <c r="V11" s="288">
        <f t="shared" si="0"/>
        <v>0</v>
      </c>
    </row>
    <row r="12" spans="2:22">
      <c r="B12" s="104" t="str">
        <f>IF(IF(ISERROR(VLOOKUP(C12,Codigo!$B$4:$C$67,2,FALSE)),"",VLOOKUP(C12,Codigo!$B$4:$C$67,2,FALSE))=C12,"",VLOOKUP(C12,(Codigo!$B$4:$C$67),2,FALSE))</f>
        <v/>
      </c>
      <c r="C12" s="78"/>
      <c r="D12" s="79"/>
      <c r="E12" s="174"/>
      <c r="F12" s="200"/>
      <c r="G12" s="200"/>
      <c r="H12" s="274"/>
      <c r="I12" s="285"/>
      <c r="J12" s="286"/>
      <c r="K12" s="287"/>
      <c r="L12" s="286"/>
      <c r="M12" s="287"/>
      <c r="N12" s="286"/>
      <c r="O12" s="287"/>
      <c r="P12" s="286"/>
      <c r="Q12" s="287"/>
      <c r="R12" s="286"/>
      <c r="S12" s="287"/>
      <c r="T12" s="286"/>
      <c r="U12" s="287"/>
      <c r="V12" s="288">
        <f t="shared" si="0"/>
        <v>0</v>
      </c>
    </row>
    <row r="13" spans="2:22">
      <c r="B13" s="104" t="str">
        <f>IF(IF(ISERROR(VLOOKUP(C13,Codigo!$B$4:$C$67,2,FALSE)),"",VLOOKUP(C13,Codigo!$B$4:$C$67,2,FALSE))=C13,"",VLOOKUP(C13,(Codigo!$B$4:$C$67),2,FALSE))</f>
        <v/>
      </c>
      <c r="C13" s="78"/>
      <c r="D13" s="79"/>
      <c r="E13" s="174"/>
      <c r="F13" s="200"/>
      <c r="G13" s="200"/>
      <c r="H13" s="274"/>
      <c r="I13" s="285"/>
      <c r="J13" s="286"/>
      <c r="K13" s="287"/>
      <c r="L13" s="286"/>
      <c r="M13" s="287"/>
      <c r="N13" s="286"/>
      <c r="O13" s="287"/>
      <c r="P13" s="286"/>
      <c r="Q13" s="287"/>
      <c r="R13" s="286"/>
      <c r="S13" s="287"/>
      <c r="T13" s="286"/>
      <c r="U13" s="287"/>
      <c r="V13" s="288">
        <f t="shared" si="0"/>
        <v>0</v>
      </c>
    </row>
    <row r="14" spans="2:22">
      <c r="B14" s="104" t="str">
        <f>IF(IF(ISERROR(VLOOKUP(C14,Codigo!$B$4:$C$67,2,FALSE)),"",VLOOKUP(C14,Codigo!$B$4:$C$67,2,FALSE))=C14,"",VLOOKUP(C14,(Codigo!$B$4:$C$67),2,FALSE))</f>
        <v/>
      </c>
      <c r="C14" s="78"/>
      <c r="D14" s="79"/>
      <c r="E14" s="174"/>
      <c r="F14" s="200"/>
      <c r="G14" s="200"/>
      <c r="H14" s="274"/>
      <c r="I14" s="285"/>
      <c r="J14" s="286"/>
      <c r="K14" s="287"/>
      <c r="L14" s="286"/>
      <c r="M14" s="287"/>
      <c r="N14" s="286"/>
      <c r="O14" s="287"/>
      <c r="P14" s="286"/>
      <c r="Q14" s="287"/>
      <c r="R14" s="286"/>
      <c r="S14" s="287"/>
      <c r="T14" s="286"/>
      <c r="U14" s="287"/>
      <c r="V14" s="288">
        <f t="shared" si="0"/>
        <v>0</v>
      </c>
    </row>
    <row r="15" spans="2:22">
      <c r="B15" s="104" t="str">
        <f>IF(IF(ISERROR(VLOOKUP(C15,Codigo!$B$4:$C$67,2,FALSE)),"",VLOOKUP(C15,Codigo!$B$4:$C$67,2,FALSE))=C15,"",VLOOKUP(C15,(Codigo!$B$4:$C$67),2,FALSE))</f>
        <v/>
      </c>
      <c r="C15" s="78"/>
      <c r="D15" s="79"/>
      <c r="E15" s="174"/>
      <c r="F15" s="200"/>
      <c r="G15" s="200"/>
      <c r="H15" s="274"/>
      <c r="I15" s="285"/>
      <c r="J15" s="286"/>
      <c r="K15" s="287"/>
      <c r="L15" s="286"/>
      <c r="M15" s="287"/>
      <c r="N15" s="286"/>
      <c r="O15" s="287"/>
      <c r="P15" s="286"/>
      <c r="Q15" s="287"/>
      <c r="R15" s="286"/>
      <c r="S15" s="287"/>
      <c r="T15" s="286"/>
      <c r="U15" s="287"/>
      <c r="V15" s="288">
        <f t="shared" si="0"/>
        <v>0</v>
      </c>
    </row>
    <row r="16" spans="2:22">
      <c r="B16" s="104" t="str">
        <f>IF(IF(ISERROR(VLOOKUP(C16,Codigo!$B$4:$C$67,2,FALSE)),"",VLOOKUP(C16,Codigo!$B$4:$C$67,2,FALSE))=C16,"",VLOOKUP(C16,(Codigo!$B$4:$C$67),2,FALSE))</f>
        <v/>
      </c>
      <c r="C16" s="78"/>
      <c r="D16" s="79"/>
      <c r="E16" s="174"/>
      <c r="F16" s="200"/>
      <c r="G16" s="200"/>
      <c r="H16" s="274"/>
      <c r="I16" s="285"/>
      <c r="J16" s="286"/>
      <c r="K16" s="287"/>
      <c r="L16" s="286"/>
      <c r="M16" s="287"/>
      <c r="N16" s="286"/>
      <c r="O16" s="287"/>
      <c r="P16" s="286"/>
      <c r="Q16" s="287"/>
      <c r="R16" s="286"/>
      <c r="S16" s="287"/>
      <c r="T16" s="286"/>
      <c r="U16" s="287"/>
      <c r="V16" s="288">
        <f t="shared" si="0"/>
        <v>0</v>
      </c>
    </row>
    <row r="17" spans="2:22">
      <c r="B17" s="104" t="str">
        <f>IF(IF(ISERROR(VLOOKUP(C17,Codigo!$B$4:$C$67,2,FALSE)),"",VLOOKUP(C17,Codigo!$B$4:$C$67,2,FALSE))=C17,"",VLOOKUP(C17,(Codigo!$B$4:$C$67),2,FALSE))</f>
        <v/>
      </c>
      <c r="C17" s="78"/>
      <c r="D17" s="79"/>
      <c r="E17" s="174"/>
      <c r="F17" s="200"/>
      <c r="G17" s="200"/>
      <c r="H17" s="274"/>
      <c r="I17" s="285"/>
      <c r="J17" s="286"/>
      <c r="K17" s="287"/>
      <c r="L17" s="286"/>
      <c r="M17" s="287"/>
      <c r="N17" s="286"/>
      <c r="O17" s="287"/>
      <c r="P17" s="286"/>
      <c r="Q17" s="287"/>
      <c r="R17" s="286"/>
      <c r="S17" s="287"/>
      <c r="T17" s="286"/>
      <c r="U17" s="287"/>
      <c r="V17" s="288">
        <f t="shared" si="0"/>
        <v>0</v>
      </c>
    </row>
    <row r="18" spans="2:22">
      <c r="B18" s="104" t="str">
        <f>IF(IF(ISERROR(VLOOKUP(C18,Codigo!$B$4:$C$67,2,FALSE)),"",VLOOKUP(C18,Codigo!$B$4:$C$67,2,FALSE))=C18,"",VLOOKUP(C18,(Codigo!$B$4:$C$67),2,FALSE))</f>
        <v/>
      </c>
      <c r="C18" s="78"/>
      <c r="D18" s="79"/>
      <c r="E18" s="174"/>
      <c r="F18" s="200"/>
      <c r="G18" s="200"/>
      <c r="H18" s="274"/>
      <c r="I18" s="285"/>
      <c r="J18" s="286"/>
      <c r="K18" s="287"/>
      <c r="L18" s="286"/>
      <c r="M18" s="287"/>
      <c r="N18" s="286"/>
      <c r="O18" s="287"/>
      <c r="P18" s="286"/>
      <c r="Q18" s="287"/>
      <c r="R18" s="286"/>
      <c r="S18" s="287"/>
      <c r="T18" s="286"/>
      <c r="U18" s="287"/>
      <c r="V18" s="288">
        <f t="shared" si="0"/>
        <v>0</v>
      </c>
    </row>
    <row r="19" spans="2:22">
      <c r="B19" s="104" t="str">
        <f>IF(IF(ISERROR(VLOOKUP(C19,Codigo!$B$4:$C$67,2,FALSE)),"",VLOOKUP(C19,Codigo!$B$4:$C$67,2,FALSE))=C19,"",VLOOKUP(C19,(Codigo!$B$4:$C$67),2,FALSE))</f>
        <v/>
      </c>
      <c r="C19" s="78"/>
      <c r="D19" s="79"/>
      <c r="E19" s="174"/>
      <c r="F19" s="200"/>
      <c r="G19" s="200"/>
      <c r="H19" s="274"/>
      <c r="I19" s="285"/>
      <c r="J19" s="286"/>
      <c r="K19" s="287"/>
      <c r="L19" s="286"/>
      <c r="M19" s="287"/>
      <c r="N19" s="286"/>
      <c r="O19" s="287"/>
      <c r="P19" s="286"/>
      <c r="Q19" s="287"/>
      <c r="R19" s="286"/>
      <c r="S19" s="287"/>
      <c r="T19" s="286"/>
      <c r="U19" s="287"/>
      <c r="V19" s="288">
        <f t="shared" si="0"/>
        <v>0</v>
      </c>
    </row>
    <row r="20" spans="2:22">
      <c r="B20" s="104" t="str">
        <f>IF(IF(ISERROR(VLOOKUP(C20,Codigo!$B$4:$C$67,2,FALSE)),"",VLOOKUP(C20,Codigo!$B$4:$C$67,2,FALSE))=C20,"",VLOOKUP(C20,(Codigo!$B$4:$C$67),2,FALSE))</f>
        <v/>
      </c>
      <c r="C20" s="78"/>
      <c r="D20" s="79"/>
      <c r="E20" s="174"/>
      <c r="F20" s="200"/>
      <c r="G20" s="200"/>
      <c r="H20" s="274"/>
      <c r="I20" s="285"/>
      <c r="J20" s="286"/>
      <c r="K20" s="287"/>
      <c r="L20" s="286"/>
      <c r="M20" s="287"/>
      <c r="N20" s="286"/>
      <c r="O20" s="287"/>
      <c r="P20" s="286"/>
      <c r="Q20" s="287"/>
      <c r="R20" s="286"/>
      <c r="S20" s="287"/>
      <c r="T20" s="286"/>
      <c r="U20" s="287"/>
      <c r="V20" s="288">
        <f t="shared" si="0"/>
        <v>0</v>
      </c>
    </row>
    <row r="21" spans="2:22">
      <c r="B21" s="104" t="str">
        <f>IF(IF(ISERROR(VLOOKUP(C21,Codigo!$B$4:$C$67,2,FALSE)),"",VLOOKUP(C21,Codigo!$B$4:$C$67,2,FALSE))=C21,"",VLOOKUP(C21,(Codigo!$B$4:$C$67),2,FALSE))</f>
        <v/>
      </c>
      <c r="C21" s="78"/>
      <c r="D21" s="79"/>
      <c r="E21" s="174"/>
      <c r="F21" s="200"/>
      <c r="G21" s="200"/>
      <c r="H21" s="274"/>
      <c r="I21" s="285"/>
      <c r="J21" s="286"/>
      <c r="K21" s="287"/>
      <c r="L21" s="286"/>
      <c r="M21" s="287"/>
      <c r="N21" s="286"/>
      <c r="O21" s="287"/>
      <c r="P21" s="286"/>
      <c r="Q21" s="287"/>
      <c r="R21" s="286"/>
      <c r="S21" s="287"/>
      <c r="T21" s="286"/>
      <c r="U21" s="287"/>
      <c r="V21" s="288">
        <f t="shared" si="0"/>
        <v>0</v>
      </c>
    </row>
    <row r="22" spans="2:22">
      <c r="B22" s="104" t="str">
        <f>IF(IF(ISERROR(VLOOKUP(C22,Codigo!$B$4:$C$67,2,FALSE)),"",VLOOKUP(C22,Codigo!$B$4:$C$67,2,FALSE))=C22,"",VLOOKUP(C22,(Codigo!$B$4:$C$67),2,FALSE))</f>
        <v/>
      </c>
      <c r="C22" s="78"/>
      <c r="D22" s="79"/>
      <c r="E22" s="174"/>
      <c r="F22" s="200"/>
      <c r="G22" s="200"/>
      <c r="H22" s="274"/>
      <c r="I22" s="285"/>
      <c r="J22" s="286"/>
      <c r="K22" s="287"/>
      <c r="L22" s="286"/>
      <c r="M22" s="287"/>
      <c r="N22" s="286"/>
      <c r="O22" s="287"/>
      <c r="P22" s="286"/>
      <c r="Q22" s="287"/>
      <c r="R22" s="286"/>
      <c r="S22" s="287"/>
      <c r="T22" s="286"/>
      <c r="U22" s="287"/>
      <c r="V22" s="288">
        <f t="shared" si="0"/>
        <v>0</v>
      </c>
    </row>
    <row r="23" spans="2:22">
      <c r="B23" s="104" t="str">
        <f>IF(IF(ISERROR(VLOOKUP(C23,Codigo!$B$4:$C$67,2,FALSE)),"",VLOOKUP(C23,Codigo!$B$4:$C$67,2,FALSE))=C23,"",VLOOKUP(C23,(Codigo!$B$4:$C$67),2,FALSE))</f>
        <v/>
      </c>
      <c r="C23" s="78"/>
      <c r="D23" s="79"/>
      <c r="E23" s="174"/>
      <c r="F23" s="200"/>
      <c r="G23" s="200"/>
      <c r="H23" s="274"/>
      <c r="I23" s="285"/>
      <c r="J23" s="286"/>
      <c r="K23" s="287"/>
      <c r="L23" s="286"/>
      <c r="M23" s="287"/>
      <c r="N23" s="286"/>
      <c r="O23" s="287"/>
      <c r="P23" s="286"/>
      <c r="Q23" s="287"/>
      <c r="R23" s="286"/>
      <c r="S23" s="287"/>
      <c r="T23" s="286"/>
      <c r="U23" s="287"/>
      <c r="V23" s="288">
        <f t="shared" si="0"/>
        <v>0</v>
      </c>
    </row>
    <row r="24" spans="2:22">
      <c r="B24" s="104" t="str">
        <f>IF(IF(ISERROR(VLOOKUP(C24,Codigo!$B$4:$C$67,2,FALSE)),"",VLOOKUP(C24,Codigo!$B$4:$C$67,2,FALSE))=C24,"",VLOOKUP(C24,(Codigo!$B$4:$C$67),2,FALSE))</f>
        <v/>
      </c>
      <c r="C24" s="78"/>
      <c r="D24" s="79"/>
      <c r="E24" s="174"/>
      <c r="F24" s="200"/>
      <c r="G24" s="200"/>
      <c r="H24" s="274"/>
      <c r="I24" s="285"/>
      <c r="J24" s="286"/>
      <c r="K24" s="287"/>
      <c r="L24" s="286"/>
      <c r="M24" s="287"/>
      <c r="N24" s="286"/>
      <c r="O24" s="287"/>
      <c r="P24" s="286"/>
      <c r="Q24" s="287"/>
      <c r="R24" s="286"/>
      <c r="S24" s="287"/>
      <c r="T24" s="286"/>
      <c r="U24" s="287"/>
      <c r="V24" s="288">
        <f t="shared" si="0"/>
        <v>0</v>
      </c>
    </row>
    <row r="25" spans="2:22">
      <c r="B25" s="104" t="str">
        <f>IF(IF(ISERROR(VLOOKUP(C25,Codigo!$B$4:$C$67,2,FALSE)),"",VLOOKUP(C25,Codigo!$B$4:$C$67,2,FALSE))=C25,"",VLOOKUP(C25,(Codigo!$B$4:$C$67),2,FALSE))</f>
        <v/>
      </c>
      <c r="C25" s="78"/>
      <c r="D25" s="79"/>
      <c r="E25" s="174"/>
      <c r="F25" s="200"/>
      <c r="G25" s="200"/>
      <c r="H25" s="274"/>
      <c r="I25" s="285"/>
      <c r="J25" s="286"/>
      <c r="K25" s="287"/>
      <c r="L25" s="286"/>
      <c r="M25" s="287"/>
      <c r="N25" s="286"/>
      <c r="O25" s="287"/>
      <c r="P25" s="286"/>
      <c r="Q25" s="287"/>
      <c r="R25" s="286"/>
      <c r="S25" s="287"/>
      <c r="T25" s="286"/>
      <c r="U25" s="287"/>
      <c r="V25" s="288">
        <f t="shared" si="0"/>
        <v>0</v>
      </c>
    </row>
    <row r="26" spans="2:22">
      <c r="B26" s="104" t="str">
        <f>IF(IF(ISERROR(VLOOKUP(C26,Codigo!$B$4:$C$67,2,FALSE)),"",VLOOKUP(C26,Codigo!$B$4:$C$67,2,FALSE))=C26,"",VLOOKUP(C26,(Codigo!$B$4:$C$67),2,FALSE))</f>
        <v/>
      </c>
      <c r="C26" s="78"/>
      <c r="D26" s="79"/>
      <c r="E26" s="174"/>
      <c r="F26" s="200"/>
      <c r="G26" s="200"/>
      <c r="H26" s="274"/>
      <c r="I26" s="285"/>
      <c r="J26" s="286"/>
      <c r="K26" s="287"/>
      <c r="L26" s="286"/>
      <c r="M26" s="287"/>
      <c r="N26" s="286"/>
      <c r="O26" s="287"/>
      <c r="P26" s="286"/>
      <c r="Q26" s="287"/>
      <c r="R26" s="286"/>
      <c r="S26" s="287"/>
      <c r="T26" s="286"/>
      <c r="U26" s="287"/>
      <c r="V26" s="288">
        <f t="shared" si="0"/>
        <v>0</v>
      </c>
    </row>
    <row r="27" spans="2:22">
      <c r="B27" s="104" t="str">
        <f>IF(IF(ISERROR(VLOOKUP(C27,Codigo!$B$4:$C$67,2,FALSE)),"",VLOOKUP(C27,Codigo!$B$4:$C$67,2,FALSE))=C27,"",VLOOKUP(C27,(Codigo!$B$4:$C$67),2,FALSE))</f>
        <v/>
      </c>
      <c r="C27" s="78"/>
      <c r="D27" s="80"/>
      <c r="E27" s="174"/>
      <c r="F27" s="200"/>
      <c r="G27" s="200"/>
      <c r="H27" s="274"/>
      <c r="I27" s="285"/>
      <c r="J27" s="286"/>
      <c r="K27" s="287"/>
      <c r="L27" s="286"/>
      <c r="M27" s="287"/>
      <c r="N27" s="286"/>
      <c r="O27" s="287"/>
      <c r="P27" s="286"/>
      <c r="Q27" s="287"/>
      <c r="R27" s="286"/>
      <c r="S27" s="287"/>
      <c r="T27" s="286"/>
      <c r="U27" s="287"/>
      <c r="V27" s="288">
        <f t="shared" si="0"/>
        <v>0</v>
      </c>
    </row>
    <row r="28" spans="2:22">
      <c r="B28" s="104" t="str">
        <f>IF(IF(ISERROR(VLOOKUP(C28,Codigo!$B$4:$C$67,2,FALSE)),"",VLOOKUP(C28,Codigo!$B$4:$C$67,2,FALSE))=C28,"",VLOOKUP(C28,(Codigo!$B$4:$C$67),2,FALSE))</f>
        <v/>
      </c>
      <c r="C28" s="78"/>
      <c r="D28" s="79"/>
      <c r="E28" s="174"/>
      <c r="F28" s="200"/>
      <c r="G28" s="200"/>
      <c r="H28" s="274"/>
      <c r="I28" s="285"/>
      <c r="J28" s="286"/>
      <c r="K28" s="287"/>
      <c r="L28" s="286"/>
      <c r="M28" s="287"/>
      <c r="N28" s="286"/>
      <c r="O28" s="287"/>
      <c r="P28" s="286"/>
      <c r="Q28" s="287"/>
      <c r="R28" s="286"/>
      <c r="S28" s="287"/>
      <c r="T28" s="286"/>
      <c r="U28" s="287"/>
      <c r="V28" s="288">
        <f t="shared" si="0"/>
        <v>0</v>
      </c>
    </row>
    <row r="29" spans="2:22">
      <c r="B29" s="104" t="str">
        <f>IF(IF(ISERROR(VLOOKUP(C29,Codigo!$B$4:$C$67,2,FALSE)),"",VLOOKUP(C29,Codigo!$B$4:$C$67,2,FALSE))=C29,"",VLOOKUP(C29,(Codigo!$B$4:$C$67),2,FALSE))</f>
        <v/>
      </c>
      <c r="C29" s="78"/>
      <c r="D29" s="79"/>
      <c r="E29" s="174"/>
      <c r="F29" s="200"/>
      <c r="G29" s="200"/>
      <c r="H29" s="274"/>
      <c r="I29" s="285"/>
      <c r="J29" s="286"/>
      <c r="K29" s="287"/>
      <c r="L29" s="286"/>
      <c r="M29" s="287"/>
      <c r="N29" s="286"/>
      <c r="O29" s="287"/>
      <c r="P29" s="286"/>
      <c r="Q29" s="287"/>
      <c r="R29" s="286"/>
      <c r="S29" s="287"/>
      <c r="T29" s="286"/>
      <c r="U29" s="287"/>
      <c r="V29" s="288">
        <f t="shared" si="0"/>
        <v>0</v>
      </c>
    </row>
    <row r="30" spans="2:22">
      <c r="B30" s="104" t="str">
        <f>IF(IF(ISERROR(VLOOKUP(C30,Codigo!$B$4:$C$67,2,FALSE)),"",VLOOKUP(C30,Codigo!$B$4:$C$67,2,FALSE))=C30,"",VLOOKUP(C30,(Codigo!$B$4:$C$67),2,FALSE))</f>
        <v/>
      </c>
      <c r="C30" s="78"/>
      <c r="D30" s="79"/>
      <c r="E30" s="174"/>
      <c r="F30" s="200"/>
      <c r="G30" s="200"/>
      <c r="H30" s="274"/>
      <c r="I30" s="285"/>
      <c r="J30" s="286"/>
      <c r="K30" s="287"/>
      <c r="L30" s="286"/>
      <c r="M30" s="287"/>
      <c r="N30" s="286"/>
      <c r="O30" s="287"/>
      <c r="P30" s="286"/>
      <c r="Q30" s="287"/>
      <c r="R30" s="286"/>
      <c r="S30" s="287"/>
      <c r="T30" s="286"/>
      <c r="U30" s="287"/>
      <c r="V30" s="288">
        <f t="shared" si="0"/>
        <v>0</v>
      </c>
    </row>
    <row r="31" spans="2:22">
      <c r="B31" s="104" t="str">
        <f>IF(IF(ISERROR(VLOOKUP(C31,Codigo!$B$4:$C$67,2,FALSE)),"",VLOOKUP(C31,Codigo!$B$4:$C$67,2,FALSE))=C31,"",VLOOKUP(C31,(Codigo!$B$4:$C$67),2,FALSE))</f>
        <v/>
      </c>
      <c r="C31" s="78"/>
      <c r="D31" s="79"/>
      <c r="E31" s="174"/>
      <c r="F31" s="200"/>
      <c r="G31" s="200"/>
      <c r="H31" s="274"/>
      <c r="I31" s="285"/>
      <c r="J31" s="286"/>
      <c r="K31" s="287"/>
      <c r="L31" s="286"/>
      <c r="M31" s="287"/>
      <c r="N31" s="286"/>
      <c r="O31" s="287"/>
      <c r="P31" s="286"/>
      <c r="Q31" s="287"/>
      <c r="R31" s="286"/>
      <c r="S31" s="287"/>
      <c r="T31" s="286"/>
      <c r="U31" s="287"/>
      <c r="V31" s="288">
        <f t="shared" si="0"/>
        <v>0</v>
      </c>
    </row>
    <row r="32" spans="2:22">
      <c r="B32" s="104" t="str">
        <f>IF(IF(ISERROR(VLOOKUP(C32,Codigo!$B$4:$C$67,2,FALSE)),"",VLOOKUP(C32,Codigo!$B$4:$C$67,2,FALSE))=C32,"",VLOOKUP(C32,(Codigo!$B$4:$C$67),2,FALSE))</f>
        <v/>
      </c>
      <c r="C32" s="78"/>
      <c r="D32" s="79"/>
      <c r="E32" s="174"/>
      <c r="F32" s="200"/>
      <c r="G32" s="200"/>
      <c r="H32" s="274"/>
      <c r="I32" s="285"/>
      <c r="J32" s="286"/>
      <c r="K32" s="287"/>
      <c r="L32" s="286"/>
      <c r="M32" s="287"/>
      <c r="N32" s="286"/>
      <c r="O32" s="287"/>
      <c r="P32" s="286"/>
      <c r="Q32" s="287"/>
      <c r="R32" s="286"/>
      <c r="S32" s="287"/>
      <c r="T32" s="286"/>
      <c r="U32" s="287"/>
      <c r="V32" s="288">
        <f t="shared" si="0"/>
        <v>0</v>
      </c>
    </row>
    <row r="33" spans="1:22">
      <c r="B33" s="104" t="str">
        <f>IF(IF(ISERROR(VLOOKUP(C33,Codigo!$B$4:$C$67,2,FALSE)),"",VLOOKUP(C33,Codigo!$B$4:$C$67,2,FALSE))=C33,"",VLOOKUP(C33,(Codigo!$B$4:$C$67),2,FALSE))</f>
        <v/>
      </c>
      <c r="C33" s="78"/>
      <c r="D33" s="79"/>
      <c r="E33" s="174"/>
      <c r="F33" s="200"/>
      <c r="G33" s="200"/>
      <c r="H33" s="274"/>
      <c r="I33" s="285"/>
      <c r="J33" s="286"/>
      <c r="K33" s="287"/>
      <c r="L33" s="286"/>
      <c r="M33" s="287"/>
      <c r="N33" s="286"/>
      <c r="O33" s="287"/>
      <c r="P33" s="286"/>
      <c r="Q33" s="287"/>
      <c r="R33" s="286"/>
      <c r="S33" s="287"/>
      <c r="T33" s="286"/>
      <c r="U33" s="287"/>
      <c r="V33" s="288">
        <f t="shared" si="0"/>
        <v>0</v>
      </c>
    </row>
    <row r="34" spans="1:22">
      <c r="B34" s="104" t="str">
        <f>IF(IF(ISERROR(VLOOKUP(C34,Codigo!$B$4:$C$67,2,FALSE)),"",VLOOKUP(C34,Codigo!$B$4:$C$67,2,FALSE))=C34,"",VLOOKUP(C34,(Codigo!$B$4:$C$67),2,FALSE))</f>
        <v/>
      </c>
      <c r="C34" s="78"/>
      <c r="D34" s="79"/>
      <c r="E34" s="174"/>
      <c r="F34" s="200"/>
      <c r="G34" s="200"/>
      <c r="H34" s="274"/>
      <c r="I34" s="285"/>
      <c r="J34" s="286"/>
      <c r="K34" s="287"/>
      <c r="L34" s="286"/>
      <c r="M34" s="287"/>
      <c r="N34" s="286"/>
      <c r="O34" s="287"/>
      <c r="P34" s="286"/>
      <c r="Q34" s="287"/>
      <c r="R34" s="286"/>
      <c r="S34" s="287"/>
      <c r="T34" s="286"/>
      <c r="U34" s="287"/>
      <c r="V34" s="288">
        <f t="shared" si="0"/>
        <v>0</v>
      </c>
    </row>
    <row r="35" spans="1:22">
      <c r="B35" s="104" t="str">
        <f>IF(IF(ISERROR(VLOOKUP(C35,Codigo!$B$4:$C$67,2,FALSE)),"",VLOOKUP(C35,Codigo!$B$4:$C$67,2,FALSE))=C35,"",VLOOKUP(C35,(Codigo!$B$4:$C$67),2,FALSE))</f>
        <v/>
      </c>
      <c r="C35" s="78"/>
      <c r="D35" s="79"/>
      <c r="E35" s="174"/>
      <c r="F35" s="200"/>
      <c r="G35" s="200"/>
      <c r="H35" s="274"/>
      <c r="I35" s="285"/>
      <c r="J35" s="286"/>
      <c r="K35" s="287"/>
      <c r="L35" s="286"/>
      <c r="M35" s="287"/>
      <c r="N35" s="286"/>
      <c r="O35" s="287"/>
      <c r="P35" s="286"/>
      <c r="Q35" s="287"/>
      <c r="R35" s="286"/>
      <c r="S35" s="287"/>
      <c r="T35" s="286"/>
      <c r="U35" s="287"/>
      <c r="V35" s="288">
        <f t="shared" si="0"/>
        <v>0</v>
      </c>
    </row>
    <row r="36" spans="1:22">
      <c r="B36" s="104" t="str">
        <f>IF(IF(ISERROR(VLOOKUP(C36,Codigo!$B$4:$C$67,2,FALSE)),"",VLOOKUP(C36,Codigo!$B$4:$C$67,2,FALSE))=C36,"",VLOOKUP(C36,(Codigo!$B$4:$C$67),2,FALSE))</f>
        <v/>
      </c>
      <c r="C36" s="78"/>
      <c r="D36" s="79"/>
      <c r="E36" s="174"/>
      <c r="F36" s="200"/>
      <c r="G36" s="200"/>
      <c r="H36" s="274"/>
      <c r="I36" s="285"/>
      <c r="J36" s="286"/>
      <c r="K36" s="287"/>
      <c r="L36" s="286"/>
      <c r="M36" s="287"/>
      <c r="N36" s="286"/>
      <c r="O36" s="287"/>
      <c r="P36" s="286"/>
      <c r="Q36" s="287"/>
      <c r="R36" s="286"/>
      <c r="S36" s="287"/>
      <c r="T36" s="286"/>
      <c r="U36" s="287"/>
      <c r="V36" s="288">
        <f t="shared" si="0"/>
        <v>0</v>
      </c>
    </row>
    <row r="37" spans="1:22">
      <c r="B37" s="104" t="str">
        <f>IF(IF(ISERROR(VLOOKUP(C37,Codigo!$B$4:$C$67,2,FALSE)),"",VLOOKUP(C37,Codigo!$B$4:$C$67,2,FALSE))=C37,"",VLOOKUP(C37,(Codigo!$B$4:$C$67),2,FALSE))</f>
        <v/>
      </c>
      <c r="C37" s="78"/>
      <c r="D37" s="79"/>
      <c r="E37" s="174"/>
      <c r="F37" s="200"/>
      <c r="G37" s="200"/>
      <c r="H37" s="274"/>
      <c r="I37" s="285"/>
      <c r="J37" s="286"/>
      <c r="K37" s="287"/>
      <c r="L37" s="286"/>
      <c r="M37" s="287"/>
      <c r="N37" s="286"/>
      <c r="O37" s="287"/>
      <c r="P37" s="286"/>
      <c r="Q37" s="287"/>
      <c r="R37" s="286"/>
      <c r="S37" s="287"/>
      <c r="T37" s="286"/>
      <c r="U37" s="287"/>
      <c r="V37" s="288">
        <f t="shared" si="0"/>
        <v>0</v>
      </c>
    </row>
    <row r="38" spans="1:22">
      <c r="B38" s="104" t="str">
        <f>IF(IF(ISERROR(VLOOKUP(C38,Codigo!$B$4:$C$67,2,FALSE)),"",VLOOKUP(C38,Codigo!$B$4:$C$67,2,FALSE))=C38,"",VLOOKUP(C38,(Codigo!$B$4:$C$67),2,FALSE))</f>
        <v/>
      </c>
      <c r="C38" s="78"/>
      <c r="D38" s="79"/>
      <c r="E38" s="174"/>
      <c r="F38" s="200"/>
      <c r="G38" s="200"/>
      <c r="H38" s="274"/>
      <c r="I38" s="285"/>
      <c r="J38" s="286"/>
      <c r="K38" s="287"/>
      <c r="L38" s="286"/>
      <c r="M38" s="287"/>
      <c r="N38" s="286"/>
      <c r="O38" s="287"/>
      <c r="P38" s="286"/>
      <c r="Q38" s="287"/>
      <c r="R38" s="286"/>
      <c r="S38" s="287"/>
      <c r="T38" s="286"/>
      <c r="U38" s="287"/>
      <c r="V38" s="288">
        <f t="shared" si="0"/>
        <v>0</v>
      </c>
    </row>
    <row r="39" spans="1:22">
      <c r="B39" s="104" t="str">
        <f>IF(IF(ISERROR(VLOOKUP(C39,Codigo!$B$4:$C$67,2,FALSE)),"",VLOOKUP(C39,Codigo!$B$4:$C$67,2,FALSE))=C39,"",VLOOKUP(C39,(Codigo!$B$4:$C$67),2,FALSE))</f>
        <v/>
      </c>
      <c r="C39" s="78"/>
      <c r="D39" s="79"/>
      <c r="E39" s="174"/>
      <c r="F39" s="200"/>
      <c r="G39" s="200"/>
      <c r="H39" s="274"/>
      <c r="I39" s="285"/>
      <c r="J39" s="286"/>
      <c r="K39" s="287"/>
      <c r="L39" s="286"/>
      <c r="M39" s="287"/>
      <c r="N39" s="286"/>
      <c r="O39" s="287"/>
      <c r="P39" s="286"/>
      <c r="Q39" s="287"/>
      <c r="R39" s="286"/>
      <c r="S39" s="287"/>
      <c r="T39" s="286"/>
      <c r="U39" s="287"/>
      <c r="V39" s="288">
        <f t="shared" si="0"/>
        <v>0</v>
      </c>
    </row>
    <row r="40" spans="1:22">
      <c r="B40" s="104" t="str">
        <f>IF(IF(ISERROR(VLOOKUP(C40,Codigo!$B$4:$C$67,2,FALSE)),"",VLOOKUP(C40,Codigo!$B$4:$C$67,2,FALSE))=C40,"",VLOOKUP(C40,(Codigo!$B$4:$C$67),2,FALSE))</f>
        <v/>
      </c>
      <c r="C40" s="78"/>
      <c r="D40" s="79"/>
      <c r="E40" s="174"/>
      <c r="F40" s="200"/>
      <c r="G40" s="200"/>
      <c r="H40" s="274"/>
      <c r="I40" s="285"/>
      <c r="J40" s="286"/>
      <c r="K40" s="287"/>
      <c r="L40" s="286"/>
      <c r="M40" s="287"/>
      <c r="N40" s="286"/>
      <c r="O40" s="287"/>
      <c r="P40" s="286"/>
      <c r="Q40" s="287"/>
      <c r="R40" s="286"/>
      <c r="S40" s="287"/>
      <c r="T40" s="286"/>
      <c r="U40" s="287"/>
      <c r="V40" s="288">
        <f>+SUM(J40:U40)</f>
        <v>0</v>
      </c>
    </row>
    <row r="41" spans="1:22">
      <c r="B41" s="104" t="str">
        <f>IF(IF(ISERROR(VLOOKUP(C41,Codigo!$B$4:$C$67,2,FALSE)),"",VLOOKUP(C41,Codigo!$B$4:$C$67,2,FALSE))=C41,"",VLOOKUP(C41,(Codigo!$B$4:$C$67),2,FALSE))</f>
        <v/>
      </c>
      <c r="C41" s="78"/>
      <c r="D41" s="79"/>
      <c r="E41" s="174"/>
      <c r="F41" s="200"/>
      <c r="G41" s="200"/>
      <c r="H41" s="274"/>
      <c r="I41" s="285"/>
      <c r="J41" s="286"/>
      <c r="K41" s="287"/>
      <c r="L41" s="286"/>
      <c r="M41" s="287"/>
      <c r="N41" s="286"/>
      <c r="O41" s="287"/>
      <c r="P41" s="286"/>
      <c r="Q41" s="287"/>
      <c r="R41" s="286"/>
      <c r="S41" s="287"/>
      <c r="T41" s="286"/>
      <c r="U41" s="287"/>
      <c r="V41" s="288">
        <f>+SUM(J41:U41)</f>
        <v>0</v>
      </c>
    </row>
    <row r="42" spans="1:22">
      <c r="B42" s="104" t="str">
        <f>IF(IF(ISERROR(VLOOKUP(C42,Codigo!$B$4:$C$67,2,FALSE)),"",VLOOKUP(C42,Codigo!$B$4:$C$67,2,FALSE))=C42,"",VLOOKUP(C42,(Codigo!$B$4:$C$67),2,FALSE))</f>
        <v/>
      </c>
      <c r="C42" s="78"/>
      <c r="D42" s="79"/>
      <c r="E42" s="174"/>
      <c r="F42" s="200"/>
      <c r="G42" s="200"/>
      <c r="H42" s="274"/>
      <c r="I42" s="285"/>
      <c r="J42" s="286"/>
      <c r="K42" s="287"/>
      <c r="L42" s="286"/>
      <c r="M42" s="287"/>
      <c r="N42" s="286"/>
      <c r="O42" s="287"/>
      <c r="P42" s="286"/>
      <c r="Q42" s="287"/>
      <c r="R42" s="286"/>
      <c r="S42" s="287"/>
      <c r="T42" s="286"/>
      <c r="U42" s="287"/>
      <c r="V42" s="288">
        <f>+SUM(J42:U42)</f>
        <v>0</v>
      </c>
    </row>
    <row r="43" spans="1:22">
      <c r="B43" s="104" t="str">
        <f>IF(IF(ISERROR(VLOOKUP(C43,Codigo!$B$4:$C$67,2,FALSE)),"",VLOOKUP(C43,Codigo!$B$4:$C$67,2,FALSE))=C43,"",VLOOKUP(C43,(Codigo!$B$4:$C$67),2,FALSE))</f>
        <v/>
      </c>
      <c r="C43" s="78"/>
      <c r="D43" s="79"/>
      <c r="E43" s="174"/>
      <c r="F43" s="200"/>
      <c r="G43" s="200"/>
      <c r="H43" s="274"/>
      <c r="I43" s="285"/>
      <c r="J43" s="286"/>
      <c r="K43" s="287"/>
      <c r="L43" s="286"/>
      <c r="M43" s="287"/>
      <c r="N43" s="286"/>
      <c r="O43" s="287"/>
      <c r="P43" s="286"/>
      <c r="Q43" s="287"/>
      <c r="R43" s="286"/>
      <c r="S43" s="287"/>
      <c r="T43" s="286"/>
      <c r="U43" s="287"/>
      <c r="V43" s="288">
        <f>+SUM(J43:U43)</f>
        <v>0</v>
      </c>
    </row>
    <row r="44" spans="1:22">
      <c r="B44" s="104" t="str">
        <f>IF(IF(ISERROR(VLOOKUP(C44,Codigo!$B$4:$C$67,2,FALSE)),"",VLOOKUP(C44,Codigo!$B$4:$C$67,2,FALSE))=C44,"",VLOOKUP(C44,(Codigo!$B$4:$C$67),2,FALSE))</f>
        <v/>
      </c>
      <c r="C44" s="78"/>
      <c r="D44" s="79"/>
      <c r="E44" s="174"/>
      <c r="F44" s="200"/>
      <c r="G44" s="200"/>
      <c r="H44" s="274"/>
      <c r="I44" s="285"/>
      <c r="J44" s="286"/>
      <c r="K44" s="287"/>
      <c r="L44" s="286"/>
      <c r="M44" s="287"/>
      <c r="N44" s="286"/>
      <c r="O44" s="287"/>
      <c r="P44" s="286"/>
      <c r="Q44" s="287"/>
      <c r="R44" s="286"/>
      <c r="S44" s="287"/>
      <c r="T44" s="286"/>
      <c r="U44" s="287"/>
      <c r="V44" s="288">
        <f>+SUM(J44:U44)</f>
        <v>0</v>
      </c>
    </row>
    <row r="45" spans="1:22" s="275" customFormat="1" ht="15.75">
      <c r="B45" s="276" t="str">
        <f>IF(IF(ISERROR(VLOOKUP(C45,Codigo!$B$4:$C$67,2,FALSE)),"",VLOOKUP(C45,Codigo!$B$4:$C$67,2,FALSE))=C45,"",VLOOKUP(C45,(Codigo!$B$4:$C$67),2,FALSE))</f>
        <v/>
      </c>
      <c r="C45" s="276"/>
      <c r="D45" s="197"/>
      <c r="E45" s="203" t="s">
        <v>154</v>
      </c>
      <c r="F45" s="203"/>
      <c r="G45" s="277">
        <f>SUM(G6:G44)</f>
        <v>2945</v>
      </c>
      <c r="H45" s="203"/>
      <c r="I45" s="290"/>
      <c r="J45" s="290">
        <f t="shared" ref="J45:V45" si="1">SUM(J6:J44)</f>
        <v>220</v>
      </c>
      <c r="K45" s="290">
        <f t="shared" si="1"/>
        <v>427.5</v>
      </c>
      <c r="L45" s="290">
        <f t="shared" si="1"/>
        <v>492.5</v>
      </c>
      <c r="M45" s="290">
        <f t="shared" si="1"/>
        <v>335</v>
      </c>
      <c r="N45" s="290">
        <f t="shared" si="1"/>
        <v>335</v>
      </c>
      <c r="O45" s="290">
        <f t="shared" si="1"/>
        <v>335</v>
      </c>
      <c r="P45" s="290">
        <f t="shared" si="1"/>
        <v>200</v>
      </c>
      <c r="Q45" s="290">
        <f t="shared" si="1"/>
        <v>200</v>
      </c>
      <c r="R45" s="290">
        <f t="shared" si="1"/>
        <v>200</v>
      </c>
      <c r="S45" s="290">
        <f t="shared" si="1"/>
        <v>200</v>
      </c>
      <c r="T45" s="290">
        <f t="shared" si="1"/>
        <v>0</v>
      </c>
      <c r="U45" s="290">
        <f t="shared" si="1"/>
        <v>0</v>
      </c>
      <c r="V45" s="290">
        <f t="shared" si="1"/>
        <v>2945</v>
      </c>
    </row>
    <row r="46" spans="1:22">
      <c r="A46" s="97"/>
      <c r="B46" s="97"/>
    </row>
    <row r="182" spans="1:1">
      <c r="A182" s="82">
        <v>1</v>
      </c>
    </row>
    <row r="183" spans="1:1">
      <c r="A183" s="82">
        <v>1</v>
      </c>
    </row>
  </sheetData>
  <protectedRanges>
    <protectedRange password="C0D7" sqref="D6:G6 G9 F8:F10 D11:G44 F7:G7" name="Lançamentos_1"/>
    <protectedRange password="C0D7" sqref="I6:I44" name="Lançamentos_1_2_1"/>
    <protectedRange password="C0D7" sqref="H6:H44" name="Lançamentos_1_1"/>
    <protectedRange password="C117" sqref="C11:C44 C6:C9" name="Código_1_1"/>
    <protectedRange password="C0D7" sqref="D10:E10 D8:E8 G10 G8" name="Lançamentos_1_3"/>
    <protectedRange password="C117" sqref="C10" name="Código_1_1_2"/>
    <protectedRange password="C0D7" sqref="D9:E9 D7:E7" name="Lançamentos_1_2"/>
    <protectedRange password="C0D7" sqref="B6:B45" name="Lançamentos_4"/>
  </protectedRanges>
  <pageMargins left="0.23622047244094491" right="0.23622047244094491" top="0.74803149606299213" bottom="0.74803149606299213" header="0.31496062992125984" footer="0.31496062992125984"/>
  <pageSetup paperSize="9" scale="60" orientation="landscape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85"/>
  <sheetViews>
    <sheetView showGridLines="0" zoomScaleNormal="10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F31" sqref="F31"/>
    </sheetView>
  </sheetViews>
  <sheetFormatPr defaultRowHeight="15"/>
  <cols>
    <col min="1" max="1" width="0.85546875" style="82" customWidth="1"/>
    <col min="2" max="2" width="11.7109375" style="82" customWidth="1"/>
    <col min="3" max="3" width="44.85546875" style="82" customWidth="1"/>
    <col min="4" max="4" width="10.140625" style="82" customWidth="1"/>
    <col min="5" max="16" width="9.7109375" style="82" customWidth="1"/>
    <col min="17" max="17" width="11.42578125" style="82" customWidth="1"/>
    <col min="18" max="30" width="9.7109375" style="82" customWidth="1"/>
    <col min="31" max="47" width="9.85546875" style="82" customWidth="1"/>
    <col min="48" max="16384" width="9.140625" style="82"/>
  </cols>
  <sheetData>
    <row r="1" spans="1:17" ht="55.5" customHeight="1">
      <c r="B1" s="98"/>
      <c r="C1" s="346" t="s">
        <v>0</v>
      </c>
      <c r="D1" s="346"/>
    </row>
    <row r="2" spans="1:17" ht="24" customHeight="1">
      <c r="B2" s="98"/>
      <c r="C2" s="103"/>
      <c r="D2" s="103"/>
    </row>
    <row r="3" spans="1:17" ht="27.75" customHeight="1">
      <c r="B3" s="264" t="s">
        <v>306</v>
      </c>
      <c r="D3" s="266">
        <f>+Instruções!$I$19</f>
        <v>2013</v>
      </c>
      <c r="E3" s="266"/>
    </row>
    <row r="4" spans="1:17" s="202" customFormat="1" ht="13.5" customHeight="1">
      <c r="B4" s="197"/>
      <c r="C4" s="196"/>
      <c r="D4" s="196" t="s">
        <v>309</v>
      </c>
      <c r="E4" s="262" t="s">
        <v>319</v>
      </c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</row>
    <row r="5" spans="1:17" s="202" customFormat="1" ht="13.5" customHeight="1">
      <c r="B5" s="197" t="s">
        <v>73</v>
      </c>
      <c r="C5" s="204" t="s">
        <v>313</v>
      </c>
      <c r="D5" s="196" t="s">
        <v>305</v>
      </c>
      <c r="E5" s="203" t="s">
        <v>263</v>
      </c>
      <c r="F5" s="203" t="s">
        <v>282</v>
      </c>
      <c r="G5" s="203" t="s">
        <v>283</v>
      </c>
      <c r="H5" s="203" t="s">
        <v>284</v>
      </c>
      <c r="I5" s="203" t="s">
        <v>285</v>
      </c>
      <c r="J5" s="203" t="s">
        <v>286</v>
      </c>
      <c r="K5" s="203" t="s">
        <v>287</v>
      </c>
      <c r="L5" s="203" t="s">
        <v>288</v>
      </c>
      <c r="M5" s="203" t="s">
        <v>289</v>
      </c>
      <c r="N5" s="203" t="s">
        <v>290</v>
      </c>
      <c r="O5" s="203" t="s">
        <v>291</v>
      </c>
      <c r="P5" s="203" t="s">
        <v>292</v>
      </c>
      <c r="Q5" s="203" t="s">
        <v>296</v>
      </c>
    </row>
    <row r="6" spans="1:17" s="216" customFormat="1" ht="5.25" customHeight="1">
      <c r="B6" s="217"/>
      <c r="C6" s="218"/>
      <c r="D6" s="201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</row>
    <row r="7" spans="1:17" ht="12.75" customHeight="1">
      <c r="B7" s="231"/>
      <c r="C7" s="232" t="s">
        <v>304</v>
      </c>
      <c r="D7" s="233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5"/>
    </row>
    <row r="8" spans="1:17">
      <c r="A8" s="82">
        <v>1</v>
      </c>
      <c r="B8" s="240">
        <v>41263</v>
      </c>
      <c r="C8" s="214" t="s">
        <v>312</v>
      </c>
      <c r="D8" s="249">
        <v>100</v>
      </c>
      <c r="E8" s="205">
        <f>+D8</f>
        <v>100</v>
      </c>
      <c r="F8" s="206">
        <f t="shared" ref="F8:P8" si="0">+E12</f>
        <v>200.5</v>
      </c>
      <c r="G8" s="205">
        <f t="shared" si="0"/>
        <v>301.55</v>
      </c>
      <c r="H8" s="205">
        <f t="shared" si="0"/>
        <v>251.55</v>
      </c>
      <c r="I8" s="205">
        <f t="shared" si="0"/>
        <v>251.55</v>
      </c>
      <c r="J8" s="205">
        <f t="shared" si="0"/>
        <v>251.55</v>
      </c>
      <c r="K8" s="205">
        <f t="shared" si="0"/>
        <v>251.55</v>
      </c>
      <c r="L8" s="205">
        <f t="shared" si="0"/>
        <v>251.55</v>
      </c>
      <c r="M8" s="205">
        <f t="shared" si="0"/>
        <v>251.55</v>
      </c>
      <c r="N8" s="205">
        <f t="shared" si="0"/>
        <v>251.55</v>
      </c>
      <c r="O8" s="205">
        <f t="shared" si="0"/>
        <v>251.55</v>
      </c>
      <c r="P8" s="205">
        <f t="shared" si="0"/>
        <v>251.55</v>
      </c>
      <c r="Q8" s="237">
        <f>+P8</f>
        <v>251.55</v>
      </c>
    </row>
    <row r="9" spans="1:17">
      <c r="B9" s="236">
        <v>40928</v>
      </c>
      <c r="C9" s="238" t="s">
        <v>308</v>
      </c>
      <c r="D9" s="259"/>
      <c r="E9" s="213">
        <v>0.5</v>
      </c>
      <c r="F9" s="189">
        <v>1.05</v>
      </c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237">
        <f>SUM(E9:P9)</f>
        <v>1.55</v>
      </c>
    </row>
    <row r="10" spans="1:17">
      <c r="B10" s="236">
        <v>40928</v>
      </c>
      <c r="C10" s="253" t="s">
        <v>310</v>
      </c>
      <c r="D10" s="260"/>
      <c r="E10" s="256">
        <v>100</v>
      </c>
      <c r="F10" s="228">
        <v>100</v>
      </c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237">
        <f>SUM(E10:P10)</f>
        <v>200</v>
      </c>
    </row>
    <row r="11" spans="1:17">
      <c r="B11" s="239">
        <v>40960</v>
      </c>
      <c r="C11" s="254" t="s">
        <v>318</v>
      </c>
      <c r="D11" s="260"/>
      <c r="E11" s="257"/>
      <c r="F11" s="226"/>
      <c r="G11" s="226">
        <v>50</v>
      </c>
      <c r="H11" s="226"/>
      <c r="I11" s="226"/>
      <c r="J11" s="226"/>
      <c r="K11" s="226"/>
      <c r="L11" s="226"/>
      <c r="M11" s="226"/>
      <c r="N11" s="226"/>
      <c r="O11" s="226"/>
      <c r="P11" s="226"/>
      <c r="Q11" s="237">
        <f>SUM(E11:P11)</f>
        <v>50</v>
      </c>
    </row>
    <row r="12" spans="1:17">
      <c r="B12" s="241"/>
      <c r="C12" s="255" t="s">
        <v>311</v>
      </c>
      <c r="D12" s="261"/>
      <c r="E12" s="258">
        <f>SUM(E8:E10)-E11</f>
        <v>200.5</v>
      </c>
      <c r="F12" s="242">
        <f t="shared" ref="F12:P12" si="1">SUM(F8:F10)-F11</f>
        <v>301.55</v>
      </c>
      <c r="G12" s="242">
        <f t="shared" si="1"/>
        <v>251.55</v>
      </c>
      <c r="H12" s="242">
        <f t="shared" si="1"/>
        <v>251.55</v>
      </c>
      <c r="I12" s="242">
        <f t="shared" si="1"/>
        <v>251.55</v>
      </c>
      <c r="J12" s="242">
        <f t="shared" si="1"/>
        <v>251.55</v>
      </c>
      <c r="K12" s="242">
        <f t="shared" si="1"/>
        <v>251.55</v>
      </c>
      <c r="L12" s="242">
        <f t="shared" si="1"/>
        <v>251.55</v>
      </c>
      <c r="M12" s="242">
        <f t="shared" si="1"/>
        <v>251.55</v>
      </c>
      <c r="N12" s="242">
        <f t="shared" si="1"/>
        <v>251.55</v>
      </c>
      <c r="O12" s="242">
        <f t="shared" si="1"/>
        <v>251.55</v>
      </c>
      <c r="P12" s="242">
        <f t="shared" si="1"/>
        <v>251.55</v>
      </c>
      <c r="Q12" s="243">
        <f>+P12</f>
        <v>251.55</v>
      </c>
    </row>
    <row r="13" spans="1:17" s="207" customFormat="1">
      <c r="B13" s="208"/>
      <c r="C13" s="209"/>
      <c r="D13" s="210"/>
      <c r="E13" s="211"/>
      <c r="F13" s="212"/>
      <c r="G13" s="211"/>
      <c r="H13" s="212"/>
      <c r="I13" s="211"/>
      <c r="J13" s="212"/>
      <c r="K13" s="211"/>
      <c r="L13" s="212"/>
      <c r="M13" s="211"/>
      <c r="N13" s="212"/>
      <c r="O13" s="211"/>
      <c r="P13" s="212"/>
      <c r="Q13" s="210">
        <f>+SUM(E13:P13)</f>
        <v>0</v>
      </c>
    </row>
    <row r="14" spans="1:17" ht="11.25" customHeight="1">
      <c r="B14" s="231"/>
      <c r="C14" s="232" t="s">
        <v>315</v>
      </c>
      <c r="D14" s="233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5"/>
    </row>
    <row r="15" spans="1:17">
      <c r="A15" s="82">
        <v>1</v>
      </c>
      <c r="B15" s="236">
        <v>41263</v>
      </c>
      <c r="C15" s="199" t="s">
        <v>312</v>
      </c>
      <c r="D15" s="227">
        <v>1000</v>
      </c>
      <c r="E15" s="223">
        <f>+D15</f>
        <v>1000</v>
      </c>
      <c r="F15" s="222">
        <f t="shared" ref="F15:P15" si="2">+E19</f>
        <v>1000.6</v>
      </c>
      <c r="G15" s="223">
        <f t="shared" si="2"/>
        <v>1001.8000000000001</v>
      </c>
      <c r="H15" s="223">
        <f t="shared" si="2"/>
        <v>601.80000000000007</v>
      </c>
      <c r="I15" s="223">
        <f t="shared" si="2"/>
        <v>601.80000000000007</v>
      </c>
      <c r="J15" s="223">
        <f t="shared" si="2"/>
        <v>601.80000000000007</v>
      </c>
      <c r="K15" s="223">
        <f t="shared" si="2"/>
        <v>601.80000000000007</v>
      </c>
      <c r="L15" s="223">
        <f t="shared" si="2"/>
        <v>601.80000000000007</v>
      </c>
      <c r="M15" s="223">
        <f t="shared" si="2"/>
        <v>601.80000000000007</v>
      </c>
      <c r="N15" s="223">
        <f t="shared" si="2"/>
        <v>601.80000000000007</v>
      </c>
      <c r="O15" s="223">
        <f t="shared" si="2"/>
        <v>601.80000000000007</v>
      </c>
      <c r="P15" s="223">
        <f t="shared" si="2"/>
        <v>601.80000000000007</v>
      </c>
      <c r="Q15" s="237">
        <f>+P15</f>
        <v>601.80000000000007</v>
      </c>
    </row>
    <row r="16" spans="1:17">
      <c r="B16" s="236">
        <v>40928</v>
      </c>
      <c r="C16" s="238" t="s">
        <v>316</v>
      </c>
      <c r="D16" s="259"/>
      <c r="E16" s="251">
        <v>0.6</v>
      </c>
      <c r="F16" s="252">
        <v>1.2</v>
      </c>
      <c r="G16" s="252"/>
      <c r="H16" s="252"/>
      <c r="I16" s="252"/>
      <c r="J16" s="252"/>
      <c r="K16" s="252"/>
      <c r="L16" s="252"/>
      <c r="M16" s="252"/>
      <c r="N16" s="252"/>
      <c r="O16" s="252"/>
      <c r="P16" s="224"/>
      <c r="Q16" s="250">
        <f>SUM(E16:P16)</f>
        <v>1.7999999999999998</v>
      </c>
    </row>
    <row r="17" spans="1:17">
      <c r="B17" s="239">
        <v>40928</v>
      </c>
      <c r="C17" s="221" t="s">
        <v>310</v>
      </c>
      <c r="D17" s="260"/>
      <c r="E17" s="251"/>
      <c r="F17" s="252"/>
      <c r="G17" s="252"/>
      <c r="H17" s="252"/>
      <c r="I17" s="252"/>
      <c r="J17" s="252"/>
      <c r="K17" s="252"/>
      <c r="L17" s="252"/>
      <c r="M17" s="252"/>
      <c r="N17" s="252"/>
      <c r="O17" s="252"/>
      <c r="P17" s="224"/>
      <c r="Q17" s="250">
        <f>SUM(E17:P17)</f>
        <v>0</v>
      </c>
    </row>
    <row r="18" spans="1:17">
      <c r="B18" s="248"/>
      <c r="C18" s="221" t="s">
        <v>318</v>
      </c>
      <c r="D18" s="260"/>
      <c r="E18" s="226"/>
      <c r="F18" s="226"/>
      <c r="G18" s="226">
        <v>400</v>
      </c>
      <c r="H18" s="226"/>
      <c r="I18" s="226"/>
      <c r="J18" s="226"/>
      <c r="K18" s="226"/>
      <c r="L18" s="226"/>
      <c r="M18" s="226"/>
      <c r="N18" s="226"/>
      <c r="O18" s="226"/>
      <c r="P18" s="226"/>
      <c r="Q18" s="237">
        <f>SUM(E18:P18)</f>
        <v>400</v>
      </c>
    </row>
    <row r="19" spans="1:17">
      <c r="B19" s="215"/>
      <c r="C19" s="225" t="s">
        <v>314</v>
      </c>
      <c r="D19" s="261"/>
      <c r="E19" s="242">
        <f t="shared" ref="E19:P19" si="3">SUM(E15:E17)-E18</f>
        <v>1000.6</v>
      </c>
      <c r="F19" s="242">
        <f t="shared" si="3"/>
        <v>1001.8000000000001</v>
      </c>
      <c r="G19" s="242">
        <f t="shared" si="3"/>
        <v>601.80000000000007</v>
      </c>
      <c r="H19" s="242">
        <f t="shared" si="3"/>
        <v>601.80000000000007</v>
      </c>
      <c r="I19" s="242">
        <f t="shared" si="3"/>
        <v>601.80000000000007</v>
      </c>
      <c r="J19" s="242">
        <f t="shared" si="3"/>
        <v>601.80000000000007</v>
      </c>
      <c r="K19" s="242">
        <f t="shared" si="3"/>
        <v>601.80000000000007</v>
      </c>
      <c r="L19" s="242">
        <f t="shared" si="3"/>
        <v>601.80000000000007</v>
      </c>
      <c r="M19" s="242">
        <f t="shared" si="3"/>
        <v>601.80000000000007</v>
      </c>
      <c r="N19" s="242">
        <f t="shared" si="3"/>
        <v>601.80000000000007</v>
      </c>
      <c r="O19" s="242">
        <f t="shared" si="3"/>
        <v>601.80000000000007</v>
      </c>
      <c r="P19" s="242">
        <f t="shared" si="3"/>
        <v>601.80000000000007</v>
      </c>
      <c r="Q19" s="243">
        <f>+P19</f>
        <v>601.80000000000007</v>
      </c>
    </row>
    <row r="20" spans="1:17" s="207" customFormat="1">
      <c r="B20" s="208"/>
      <c r="C20" s="209"/>
      <c r="D20" s="210"/>
      <c r="E20" s="211"/>
      <c r="F20" s="212"/>
      <c r="G20" s="211"/>
      <c r="H20" s="212"/>
      <c r="I20" s="211"/>
      <c r="J20" s="212"/>
      <c r="K20" s="211"/>
      <c r="L20" s="212"/>
      <c r="M20" s="211"/>
      <c r="N20" s="212"/>
      <c r="O20" s="211"/>
      <c r="P20" s="212"/>
      <c r="Q20" s="210">
        <f>+SUM(E20:P20)</f>
        <v>0</v>
      </c>
    </row>
    <row r="21" spans="1:17" ht="12.75" customHeight="1">
      <c r="B21" s="197"/>
      <c r="C21" s="204" t="s">
        <v>307</v>
      </c>
      <c r="D21" s="196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</row>
    <row r="22" spans="1:17">
      <c r="A22" s="82">
        <v>1</v>
      </c>
      <c r="B22" s="79">
        <v>41263</v>
      </c>
      <c r="C22" s="199" t="s">
        <v>312</v>
      </c>
      <c r="D22" s="227">
        <v>1000</v>
      </c>
      <c r="E22" s="44">
        <f>+D22</f>
        <v>1000</v>
      </c>
      <c r="F22" s="195">
        <f t="shared" ref="F22:P22" si="4">+E26</f>
        <v>1000.6</v>
      </c>
      <c r="G22" s="44">
        <f t="shared" si="4"/>
        <v>1001.8000000000001</v>
      </c>
      <c r="H22" s="44">
        <f t="shared" si="4"/>
        <v>951.80000000000007</v>
      </c>
      <c r="I22" s="44">
        <f t="shared" si="4"/>
        <v>951.80000000000007</v>
      </c>
      <c r="J22" s="44">
        <f t="shared" si="4"/>
        <v>951.80000000000007</v>
      </c>
      <c r="K22" s="44">
        <f t="shared" si="4"/>
        <v>951.80000000000007</v>
      </c>
      <c r="L22" s="44">
        <f t="shared" si="4"/>
        <v>951.80000000000007</v>
      </c>
      <c r="M22" s="44">
        <f t="shared" si="4"/>
        <v>951.80000000000007</v>
      </c>
      <c r="N22" s="44">
        <f t="shared" si="4"/>
        <v>951.80000000000007</v>
      </c>
      <c r="O22" s="44">
        <f t="shared" si="4"/>
        <v>951.80000000000007</v>
      </c>
      <c r="P22" s="44">
        <f t="shared" si="4"/>
        <v>951.80000000000007</v>
      </c>
      <c r="Q22" s="237">
        <f>+P22</f>
        <v>951.80000000000007</v>
      </c>
    </row>
    <row r="23" spans="1:17">
      <c r="B23" s="79">
        <v>40928</v>
      </c>
      <c r="C23" s="238" t="s">
        <v>316</v>
      </c>
      <c r="D23" s="259"/>
      <c r="E23" s="189">
        <v>0.6</v>
      </c>
      <c r="F23" s="189">
        <v>1.2</v>
      </c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237">
        <f>SUM(E23:P23)</f>
        <v>1.7999999999999998</v>
      </c>
    </row>
    <row r="24" spans="1:17">
      <c r="B24" s="220">
        <v>40928</v>
      </c>
      <c r="C24" s="221" t="s">
        <v>310</v>
      </c>
      <c r="D24" s="260"/>
      <c r="E24" s="251"/>
      <c r="F24" s="252"/>
      <c r="G24" s="252"/>
      <c r="H24" s="252"/>
      <c r="I24" s="252"/>
      <c r="J24" s="252"/>
      <c r="K24" s="252"/>
      <c r="L24" s="252"/>
      <c r="M24" s="252"/>
      <c r="N24" s="252"/>
      <c r="O24" s="252"/>
      <c r="P24" s="224"/>
      <c r="Q24" s="237">
        <f>SUM(E24:P24)</f>
        <v>0</v>
      </c>
    </row>
    <row r="25" spans="1:17">
      <c r="B25" s="220">
        <v>40929</v>
      </c>
      <c r="C25" s="221" t="s">
        <v>318</v>
      </c>
      <c r="D25" s="260"/>
      <c r="E25" s="226"/>
      <c r="F25" s="226"/>
      <c r="G25" s="226">
        <v>50</v>
      </c>
      <c r="H25" s="226"/>
      <c r="I25" s="226"/>
      <c r="J25" s="226"/>
      <c r="K25" s="226"/>
      <c r="L25" s="226"/>
      <c r="M25" s="226"/>
      <c r="N25" s="226"/>
      <c r="O25" s="226"/>
      <c r="P25" s="226"/>
      <c r="Q25" s="237">
        <f>SUM(E25:P25)</f>
        <v>50</v>
      </c>
    </row>
    <row r="26" spans="1:17">
      <c r="B26" s="229"/>
      <c r="C26" s="230" t="s">
        <v>314</v>
      </c>
      <c r="D26" s="261"/>
      <c r="E26" s="242">
        <f t="shared" ref="E26:P26" si="5">SUM(E22:E24)-E25</f>
        <v>1000.6</v>
      </c>
      <c r="F26" s="242">
        <f t="shared" si="5"/>
        <v>1001.8000000000001</v>
      </c>
      <c r="G26" s="242">
        <f t="shared" si="5"/>
        <v>951.80000000000007</v>
      </c>
      <c r="H26" s="242">
        <f t="shared" si="5"/>
        <v>951.80000000000007</v>
      </c>
      <c r="I26" s="242">
        <f t="shared" si="5"/>
        <v>951.80000000000007</v>
      </c>
      <c r="J26" s="242">
        <f t="shared" si="5"/>
        <v>951.80000000000007</v>
      </c>
      <c r="K26" s="242">
        <f t="shared" si="5"/>
        <v>951.80000000000007</v>
      </c>
      <c r="L26" s="242">
        <f t="shared" si="5"/>
        <v>951.80000000000007</v>
      </c>
      <c r="M26" s="242">
        <f t="shared" si="5"/>
        <v>951.80000000000007</v>
      </c>
      <c r="N26" s="242">
        <f t="shared" si="5"/>
        <v>951.80000000000007</v>
      </c>
      <c r="O26" s="242">
        <f t="shared" si="5"/>
        <v>951.80000000000007</v>
      </c>
      <c r="P26" s="242">
        <f t="shared" si="5"/>
        <v>951.80000000000007</v>
      </c>
      <c r="Q26" s="243">
        <f>+P26</f>
        <v>951.80000000000007</v>
      </c>
    </row>
    <row r="27" spans="1:17" s="207" customFormat="1">
      <c r="B27" s="208"/>
      <c r="C27" s="209"/>
      <c r="D27" s="210"/>
      <c r="E27" s="211"/>
      <c r="F27" s="212"/>
      <c r="G27" s="211"/>
      <c r="H27" s="212"/>
      <c r="I27" s="211"/>
      <c r="J27" s="212"/>
      <c r="K27" s="211"/>
      <c r="L27" s="212"/>
      <c r="M27" s="211"/>
      <c r="N27" s="212"/>
      <c r="O27" s="211"/>
      <c r="P27" s="212"/>
      <c r="Q27" s="210"/>
    </row>
    <row r="28" spans="1:17" s="207" customFormat="1">
      <c r="B28" s="208"/>
      <c r="C28" s="209"/>
      <c r="D28" s="210"/>
      <c r="E28" s="211"/>
      <c r="F28" s="212"/>
      <c r="G28" s="211"/>
      <c r="H28" s="212"/>
      <c r="I28" s="211"/>
      <c r="J28" s="212"/>
      <c r="K28" s="211"/>
      <c r="L28" s="212"/>
      <c r="M28" s="211"/>
      <c r="N28" s="212"/>
      <c r="O28" s="211"/>
      <c r="P28" s="212"/>
      <c r="Q28" s="210"/>
    </row>
    <row r="29" spans="1:17" ht="14.25" customHeight="1">
      <c r="B29" s="244"/>
      <c r="C29" s="245" t="s">
        <v>317</v>
      </c>
      <c r="D29" s="246"/>
      <c r="E29" s="247">
        <f>+E26+E19+E12</f>
        <v>2201.6999999999998</v>
      </c>
      <c r="F29" s="247">
        <f t="shared" ref="F29:Q29" si="6">+F26+F19+F12</f>
        <v>2305.15</v>
      </c>
      <c r="G29" s="247">
        <f t="shared" si="6"/>
        <v>1805.15</v>
      </c>
      <c r="H29" s="247">
        <f t="shared" si="6"/>
        <v>1805.15</v>
      </c>
      <c r="I29" s="247">
        <f t="shared" si="6"/>
        <v>1805.15</v>
      </c>
      <c r="J29" s="247">
        <f t="shared" si="6"/>
        <v>1805.15</v>
      </c>
      <c r="K29" s="247">
        <f t="shared" si="6"/>
        <v>1805.15</v>
      </c>
      <c r="L29" s="247">
        <f t="shared" si="6"/>
        <v>1805.15</v>
      </c>
      <c r="M29" s="247">
        <f t="shared" si="6"/>
        <v>1805.15</v>
      </c>
      <c r="N29" s="247">
        <f t="shared" si="6"/>
        <v>1805.15</v>
      </c>
      <c r="O29" s="247">
        <f t="shared" si="6"/>
        <v>1805.15</v>
      </c>
      <c r="P29" s="247">
        <f t="shared" si="6"/>
        <v>1805.15</v>
      </c>
      <c r="Q29" s="247">
        <f t="shared" si="6"/>
        <v>1805.15</v>
      </c>
    </row>
    <row r="30" spans="1:17" s="207" customFormat="1">
      <c r="B30" s="208"/>
      <c r="C30" s="209"/>
      <c r="D30" s="210"/>
      <c r="E30" s="211"/>
      <c r="F30" s="212"/>
      <c r="G30" s="211"/>
      <c r="H30" s="212"/>
      <c r="I30" s="211"/>
      <c r="J30" s="212"/>
      <c r="K30" s="211"/>
      <c r="L30" s="212"/>
      <c r="M30" s="211"/>
      <c r="N30" s="212"/>
      <c r="O30" s="211"/>
      <c r="P30" s="212"/>
      <c r="Q30" s="210"/>
    </row>
    <row r="31" spans="1:17" s="207" customFormat="1">
      <c r="B31" s="208"/>
      <c r="C31" s="209"/>
      <c r="D31" s="210"/>
      <c r="E31" s="211"/>
      <c r="F31" s="212"/>
      <c r="G31" s="211"/>
      <c r="H31" s="212"/>
      <c r="I31" s="211"/>
      <c r="J31" s="212"/>
      <c r="K31" s="211"/>
      <c r="L31" s="212"/>
      <c r="M31" s="211"/>
      <c r="N31" s="212"/>
      <c r="O31" s="211"/>
      <c r="P31" s="212"/>
      <c r="Q31" s="210"/>
    </row>
    <row r="32" spans="1:17" s="207" customFormat="1">
      <c r="B32" s="208"/>
      <c r="C32" s="209"/>
      <c r="D32" s="210"/>
      <c r="E32" s="211"/>
      <c r="F32" s="212"/>
      <c r="G32" s="211"/>
      <c r="H32" s="212"/>
      <c r="I32" s="211"/>
      <c r="J32" s="212"/>
      <c r="K32" s="211"/>
      <c r="L32" s="212"/>
      <c r="M32" s="211"/>
      <c r="N32" s="212"/>
      <c r="O32" s="211"/>
      <c r="P32" s="212"/>
      <c r="Q32" s="210"/>
    </row>
    <row r="33" spans="2:17" s="207" customFormat="1">
      <c r="B33" s="208"/>
      <c r="C33" s="209"/>
      <c r="D33" s="210"/>
      <c r="E33" s="211"/>
      <c r="F33" s="212"/>
      <c r="G33" s="211"/>
      <c r="H33" s="212"/>
      <c r="I33" s="211"/>
      <c r="J33" s="212"/>
      <c r="K33" s="211"/>
      <c r="L33" s="212"/>
      <c r="M33" s="211"/>
      <c r="N33" s="212"/>
      <c r="O33" s="211"/>
      <c r="P33" s="212"/>
      <c r="Q33" s="210"/>
    </row>
    <row r="34" spans="2:17" s="207" customFormat="1" ht="23.25">
      <c r="B34" s="264" t="s">
        <v>343</v>
      </c>
      <c r="C34" s="209"/>
      <c r="D34" s="210"/>
      <c r="E34" s="211"/>
      <c r="F34" s="212"/>
      <c r="G34" s="211"/>
      <c r="H34" s="212"/>
      <c r="I34" s="211"/>
      <c r="J34" s="212"/>
      <c r="K34" s="211"/>
      <c r="L34" s="212"/>
      <c r="M34" s="211"/>
      <c r="N34" s="212"/>
      <c r="O34" s="211"/>
      <c r="P34" s="212"/>
      <c r="Q34" s="210"/>
    </row>
    <row r="35" spans="2:17" s="202" customFormat="1" ht="30.75" customHeight="1">
      <c r="B35" s="197"/>
      <c r="C35" s="196"/>
      <c r="D35" s="271" t="s">
        <v>337</v>
      </c>
      <c r="E35" s="203" t="s">
        <v>263</v>
      </c>
      <c r="F35" s="203" t="s">
        <v>282</v>
      </c>
      <c r="G35" s="203" t="s">
        <v>283</v>
      </c>
      <c r="H35" s="203" t="s">
        <v>284</v>
      </c>
      <c r="I35" s="203" t="s">
        <v>285</v>
      </c>
      <c r="J35" s="203" t="s">
        <v>286</v>
      </c>
      <c r="K35" s="203" t="s">
        <v>287</v>
      </c>
      <c r="L35" s="203" t="s">
        <v>288</v>
      </c>
      <c r="M35" s="203" t="s">
        <v>289</v>
      </c>
      <c r="N35" s="203" t="s">
        <v>290</v>
      </c>
      <c r="O35" s="203" t="s">
        <v>291</v>
      </c>
      <c r="P35" s="203" t="s">
        <v>292</v>
      </c>
      <c r="Q35" s="203" t="s">
        <v>296</v>
      </c>
    </row>
    <row r="36" spans="2:17">
      <c r="B36" s="272" t="s">
        <v>340</v>
      </c>
      <c r="C36" s="198" t="s">
        <v>336</v>
      </c>
      <c r="D36" s="182"/>
      <c r="E36" s="44"/>
      <c r="F36" s="195"/>
      <c r="G36" s="44"/>
      <c r="H36" s="195"/>
      <c r="I36" s="44"/>
      <c r="J36" s="195"/>
      <c r="K36" s="44"/>
      <c r="L36" s="195"/>
      <c r="M36" s="44"/>
      <c r="N36" s="195"/>
      <c r="O36" s="44"/>
      <c r="P36" s="195"/>
      <c r="Q36" s="182">
        <f>+SUM(E36:P36)</f>
        <v>0</v>
      </c>
    </row>
    <row r="37" spans="2:17">
      <c r="B37" s="272"/>
      <c r="C37" s="182"/>
      <c r="D37" s="182"/>
      <c r="E37" s="44"/>
      <c r="F37" s="195"/>
      <c r="G37" s="44"/>
      <c r="H37" s="195"/>
      <c r="I37" s="44"/>
      <c r="J37" s="195"/>
      <c r="K37" s="44"/>
      <c r="L37" s="195"/>
      <c r="M37" s="44"/>
      <c r="N37" s="195"/>
      <c r="O37" s="44"/>
      <c r="P37" s="195"/>
      <c r="Q37" s="182">
        <f>+SUM(E37:P37)</f>
        <v>0</v>
      </c>
    </row>
    <row r="38" spans="2:17">
      <c r="B38" s="272" t="s">
        <v>338</v>
      </c>
      <c r="C38" s="198" t="s">
        <v>339</v>
      </c>
      <c r="D38" s="182"/>
      <c r="E38" s="44"/>
      <c r="F38" s="195"/>
      <c r="G38" s="44"/>
      <c r="H38" s="195"/>
      <c r="I38" s="44"/>
      <c r="J38" s="195"/>
      <c r="K38" s="44"/>
      <c r="L38" s="195"/>
      <c r="M38" s="44"/>
      <c r="N38" s="195"/>
      <c r="O38" s="44"/>
      <c r="P38" s="195"/>
      <c r="Q38" s="182">
        <f>+SUM(E38:P38)</f>
        <v>0</v>
      </c>
    </row>
    <row r="39" spans="2:17">
      <c r="B39" s="272"/>
      <c r="C39" s="182"/>
      <c r="D39" s="182"/>
      <c r="E39" s="44"/>
      <c r="F39" s="195"/>
      <c r="G39" s="44"/>
      <c r="H39" s="195"/>
      <c r="I39" s="44"/>
      <c r="J39" s="195"/>
      <c r="K39" s="44"/>
      <c r="L39" s="195"/>
      <c r="M39" s="44"/>
      <c r="N39" s="195"/>
      <c r="O39" s="44"/>
      <c r="P39" s="195"/>
      <c r="Q39" s="182">
        <f>+SUM(E39:P39)</f>
        <v>0</v>
      </c>
    </row>
    <row r="40" spans="2:17">
      <c r="B40" s="272" t="s">
        <v>341</v>
      </c>
      <c r="C40" s="198" t="s">
        <v>342</v>
      </c>
      <c r="D40" s="182"/>
      <c r="E40" s="44"/>
      <c r="F40" s="195"/>
      <c r="G40" s="44"/>
      <c r="H40" s="195"/>
      <c r="I40" s="44"/>
      <c r="J40" s="195"/>
      <c r="K40" s="44"/>
      <c r="L40" s="195"/>
      <c r="M40" s="44"/>
      <c r="N40" s="195"/>
      <c r="O40" s="44"/>
      <c r="P40" s="195"/>
      <c r="Q40" s="182">
        <f>+SUM(E40:P40)</f>
        <v>0</v>
      </c>
    </row>
    <row r="41" spans="2:17">
      <c r="B41" s="272"/>
      <c r="C41" s="198"/>
      <c r="D41" s="182"/>
      <c r="E41" s="44"/>
      <c r="F41" s="195"/>
      <c r="G41" s="44"/>
      <c r="H41" s="195"/>
      <c r="I41" s="44"/>
      <c r="J41" s="195"/>
      <c r="K41" s="44"/>
      <c r="L41" s="195"/>
      <c r="M41" s="44"/>
      <c r="N41" s="195"/>
      <c r="O41" s="44"/>
      <c r="P41" s="195"/>
      <c r="Q41" s="182"/>
    </row>
    <row r="42" spans="2:17">
      <c r="B42" s="272"/>
      <c r="C42" s="198"/>
      <c r="D42" s="182"/>
      <c r="E42" s="44"/>
      <c r="F42" s="195"/>
      <c r="G42" s="44"/>
      <c r="H42" s="195"/>
      <c r="I42" s="44"/>
      <c r="J42" s="195"/>
      <c r="K42" s="44"/>
      <c r="L42" s="195"/>
      <c r="M42" s="44"/>
      <c r="N42" s="195"/>
      <c r="O42" s="44"/>
      <c r="P42" s="195"/>
      <c r="Q42" s="182"/>
    </row>
    <row r="43" spans="2:17">
      <c r="B43" s="272"/>
      <c r="C43" s="198"/>
      <c r="D43" s="182"/>
      <c r="E43" s="44"/>
      <c r="F43" s="195"/>
      <c r="G43" s="44"/>
      <c r="H43" s="195"/>
      <c r="I43" s="44"/>
      <c r="J43" s="195"/>
      <c r="K43" s="44"/>
      <c r="L43" s="195"/>
      <c r="M43" s="44"/>
      <c r="N43" s="195"/>
      <c r="O43" s="44"/>
      <c r="P43" s="195"/>
      <c r="Q43" s="182"/>
    </row>
    <row r="44" spans="2:17">
      <c r="B44" s="272"/>
      <c r="C44" s="182"/>
      <c r="D44" s="182"/>
      <c r="E44" s="44"/>
      <c r="F44" s="195"/>
      <c r="G44" s="44"/>
      <c r="H44" s="195"/>
      <c r="I44" s="44"/>
      <c r="J44" s="195"/>
      <c r="K44" s="44"/>
      <c r="L44" s="195"/>
      <c r="M44" s="44"/>
      <c r="N44" s="195"/>
      <c r="O44" s="44"/>
      <c r="P44" s="195"/>
      <c r="Q44" s="182">
        <f>+SUM(E44:P44)</f>
        <v>0</v>
      </c>
    </row>
    <row r="45" spans="2:17">
      <c r="B45" s="272"/>
      <c r="C45" s="182"/>
      <c r="D45" s="182"/>
      <c r="E45" s="44"/>
      <c r="F45" s="195"/>
      <c r="G45" s="44"/>
      <c r="H45" s="195"/>
      <c r="I45" s="44"/>
      <c r="J45" s="195"/>
      <c r="K45" s="44"/>
      <c r="L45" s="195"/>
      <c r="M45" s="44"/>
      <c r="N45" s="195"/>
      <c r="O45" s="44"/>
      <c r="P45" s="195"/>
      <c r="Q45" s="182">
        <f>+SUM(E45:P45)</f>
        <v>0</v>
      </c>
    </row>
    <row r="46" spans="2:17">
      <c r="B46" s="272"/>
      <c r="C46" s="182"/>
      <c r="D46" s="182"/>
      <c r="E46" s="44"/>
      <c r="F46" s="195"/>
      <c r="G46" s="44"/>
      <c r="H46" s="195"/>
      <c r="I46" s="44"/>
      <c r="J46" s="195"/>
      <c r="K46" s="44"/>
      <c r="L46" s="195"/>
      <c r="M46" s="44"/>
      <c r="N46" s="195"/>
      <c r="O46" s="44"/>
      <c r="P46" s="195"/>
      <c r="Q46" s="182">
        <f>+SUM(E46:P46)</f>
        <v>0</v>
      </c>
    </row>
    <row r="47" spans="2:17" ht="18.75">
      <c r="B47" s="74"/>
      <c r="C47" s="193" t="s">
        <v>154</v>
      </c>
      <c r="D47" s="193"/>
      <c r="E47" s="193"/>
      <c r="F47" s="193"/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</row>
    <row r="184" spans="1:1">
      <c r="A184" s="82">
        <v>1</v>
      </c>
    </row>
    <row r="185" spans="1:1">
      <c r="A185" s="82">
        <v>1</v>
      </c>
    </row>
  </sheetData>
  <protectedRanges>
    <protectedRange password="C0D7" sqref="C10:C11 B13:B14 C13:D13 D12 C14 B9 D9 B7 D7 B20:D20 B16 B21:C21 B23 B27:D28 B30:D33 B29:C29 C17:C18 C24:C25 D19 D16 D26 D23 B36:D46 C34:D34" name="Lançamentos_1"/>
    <protectedRange password="C0D7" sqref="B8:D8 B10:B11 D10:D11 C7 B15:D15 B17:B18 B22:D22 B24:B25 D17:D18 D24:D25" name="Lançamentos_1_3"/>
    <protectedRange password="C0D7" sqref="B12:C12 B19:C19 B26:C26" name="Lançamentos_1_2"/>
  </protectedRanges>
  <mergeCells count="1">
    <mergeCell ref="C1:D1"/>
  </mergeCells>
  <pageMargins left="0.23622047244094491" right="0.23622047244094491" top="0.35433070866141736" bottom="0.35433070866141736" header="0.31496062992125984" footer="0.31496062992125984"/>
  <pageSetup paperSize="9" scale="72" orientation="landscape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2"/>
  <sheetViews>
    <sheetView showGridLines="0" zoomScaleNormal="100" workbookViewId="0">
      <pane xSplit="1" ySplit="1" topLeftCell="B7" activePane="bottomRight" state="frozen"/>
      <selection pane="topRight" activeCell="B1" sqref="B1"/>
      <selection pane="bottomLeft" activeCell="A2" sqref="A2"/>
      <selection pane="bottomRight" activeCell="G23" sqref="G23"/>
    </sheetView>
  </sheetViews>
  <sheetFormatPr defaultRowHeight="15"/>
  <cols>
    <col min="1" max="1" width="2.7109375" customWidth="1"/>
    <col min="2" max="2" width="11.140625" customWidth="1"/>
    <col min="10" max="10" width="13.7109375" customWidth="1"/>
    <col min="11" max="11" width="9.140625" customWidth="1"/>
  </cols>
  <sheetData>
    <row r="1" spans="2:12" s="82" customFormat="1" ht="55.5" customHeight="1">
      <c r="B1" s="101"/>
      <c r="C1" s="83" t="s">
        <v>0</v>
      </c>
      <c r="D1" s="102"/>
      <c r="E1" s="98"/>
      <c r="F1" s="103"/>
      <c r="G1" s="84"/>
      <c r="H1" s="84"/>
      <c r="I1" s="85"/>
      <c r="J1" s="86"/>
      <c r="L1" s="86"/>
    </row>
    <row r="2" spans="2:12" s="177" customFormat="1" ht="23.25">
      <c r="B2" s="177" t="s">
        <v>268</v>
      </c>
      <c r="K2" s="178">
        <f>+Instruções!I19</f>
        <v>2013</v>
      </c>
    </row>
  </sheetData>
  <sheetProtection password="8E74" sheet="1"/>
  <pageMargins left="0.23622047244094491" right="0.23622047244094491" top="0.35433070866141736" bottom="0.35433070866141736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4">
    <pageSetUpPr fitToPage="1"/>
  </sheetPr>
  <dimension ref="A1:L214"/>
  <sheetViews>
    <sheetView showGridLines="0" tabSelected="1" zoomScaleNormal="100" workbookViewId="0">
      <selection activeCell="B8" sqref="B8"/>
    </sheetView>
  </sheetViews>
  <sheetFormatPr defaultRowHeight="15"/>
  <cols>
    <col min="1" max="1" width="0.85546875" style="82" customWidth="1"/>
    <col min="2" max="2" width="18.28515625" style="96" customWidth="1"/>
    <col min="3" max="3" width="31.85546875" style="82" customWidth="1"/>
    <col min="4" max="4" width="5.7109375" style="97" customWidth="1"/>
    <col min="5" max="5" width="7.7109375" style="82" customWidth="1"/>
    <col min="6" max="6" width="44.85546875" style="82" customWidth="1"/>
    <col min="7" max="7" width="11.85546875" style="98" customWidth="1"/>
    <col min="8" max="8" width="19.28515625" style="82" customWidth="1"/>
    <col min="9" max="9" width="0.85546875" style="92" customWidth="1"/>
    <col min="10" max="10" width="15.5703125" style="86" customWidth="1"/>
    <col min="11" max="11" width="14.7109375" style="86" customWidth="1"/>
    <col min="12" max="12" width="15.85546875" style="86" customWidth="1"/>
    <col min="13" max="13" width="5" style="82" customWidth="1"/>
    <col min="14" max="14" width="38.42578125" style="82" customWidth="1"/>
    <col min="15" max="44" width="38.42578125" style="82" bestFit="1" customWidth="1"/>
    <col min="45" max="45" width="10.5703125" style="82" bestFit="1" customWidth="1"/>
    <col min="46" max="16384" width="9.140625" style="82"/>
  </cols>
  <sheetData>
    <row r="1" spans="1:12" ht="55.5" customHeight="1">
      <c r="B1" s="101"/>
      <c r="C1" s="83" t="s">
        <v>0</v>
      </c>
      <c r="D1" s="102"/>
      <c r="E1" s="98"/>
      <c r="F1" s="103"/>
      <c r="G1" s="84"/>
      <c r="H1" s="84"/>
      <c r="I1" s="85"/>
    </row>
    <row r="2" spans="1:12" ht="24.75" customHeight="1">
      <c r="B2" s="186" t="s">
        <v>281</v>
      </c>
      <c r="C2" s="87"/>
      <c r="D2" s="88"/>
      <c r="E2" s="87"/>
      <c r="F2" s="187" t="s">
        <v>52</v>
      </c>
      <c r="G2" s="183"/>
      <c r="H2" s="185">
        <f>+Instruções!$I$19</f>
        <v>2013</v>
      </c>
      <c r="I2" s="184"/>
      <c r="J2" s="339" t="s">
        <v>245</v>
      </c>
      <c r="K2" s="339"/>
      <c r="L2" s="339"/>
    </row>
    <row r="3" spans="1:12" ht="15.75" customHeight="1">
      <c r="B3" s="81"/>
      <c r="C3" s="81"/>
      <c r="D3" s="81"/>
      <c r="E3" s="74"/>
      <c r="F3" s="76"/>
      <c r="G3" s="77"/>
      <c r="H3" s="338" t="s">
        <v>67</v>
      </c>
      <c r="I3" s="89"/>
      <c r="J3" s="337" t="s">
        <v>279</v>
      </c>
      <c r="K3" s="337"/>
      <c r="L3" s="100"/>
    </row>
    <row r="4" spans="1:12" ht="18.75" customHeight="1">
      <c r="B4" s="74" t="s">
        <v>151</v>
      </c>
      <c r="C4" s="74" t="s">
        <v>152</v>
      </c>
      <c r="D4" s="73" t="s">
        <v>78</v>
      </c>
      <c r="E4" s="74" t="s">
        <v>73</v>
      </c>
      <c r="F4" s="75" t="s">
        <v>82</v>
      </c>
      <c r="G4" s="74" t="s">
        <v>79</v>
      </c>
      <c r="H4" s="338"/>
      <c r="I4" s="90"/>
      <c r="J4" s="91" t="s">
        <v>278</v>
      </c>
      <c r="K4" s="91" t="s">
        <v>246</v>
      </c>
      <c r="L4" s="91" t="s">
        <v>280</v>
      </c>
    </row>
    <row r="5" spans="1:12" ht="16.5" customHeight="1">
      <c r="B5" s="135"/>
      <c r="C5" s="136"/>
      <c r="D5" s="73"/>
      <c r="E5" s="74"/>
      <c r="F5" s="76"/>
      <c r="G5" s="77"/>
      <c r="H5" s="158"/>
      <c r="I5" s="90"/>
      <c r="J5" s="310">
        <v>-92.8</v>
      </c>
      <c r="K5" s="311"/>
      <c r="L5" s="311">
        <v>220</v>
      </c>
    </row>
    <row r="6" spans="1:12">
      <c r="A6" s="82">
        <v>1</v>
      </c>
      <c r="B6" s="104" t="str">
        <f>IF(IF(ISERROR(VLOOKUP(D6,Codigo!$B$4:$C$67,2,FALSE)),"",VLOOKUP(D6,Codigo!$B$4:$C$67,2,FALSE))=D6,"",VLOOKUP(D6,(Codigo!$B$4:$C$67),2,FALSE))</f>
        <v>Receita</v>
      </c>
      <c r="C6" s="104" t="str">
        <f>IF(IF(ISERROR(VLOOKUP(D6,Codigo!$B$4:$C$67,2,FALSE)),"",VLOOKUP(D6,Codigo!$B$4:$C$67,2,FALSE))=D6,"",VLOOKUP(D6,(Codigo!$B$2:$D$67),3,FALSE))</f>
        <v>Aposentadoria</v>
      </c>
      <c r="D6" s="194" t="s">
        <v>89</v>
      </c>
      <c r="E6" s="79">
        <v>40909</v>
      </c>
      <c r="F6" s="316" t="s">
        <v>426</v>
      </c>
      <c r="G6" s="44">
        <v>1000</v>
      </c>
      <c r="H6" s="303" t="s">
        <v>298</v>
      </c>
      <c r="J6" s="312">
        <f>IF(H6="",(""),IF(H6="DP",(J5+G6),IF(H6="DB",(J5-G6),IF(H6="TR",(J5-G6),IF(H6="CH",(J5-G6),IF(H6="SQ",(J5-G6),J5))))))</f>
        <v>907.2</v>
      </c>
      <c r="K6" s="313">
        <f>IF(H6="",(""),IF(H6="SQ",(K5+G6),IF(H6="RD",(K5+G6),IF(H6="DI",(K5-G6),K5))))</f>
        <v>0</v>
      </c>
      <c r="L6" s="313">
        <f>IF(H6="",(""),IF(H6="CC",(L5+G6),IF(H6="PC",(L5+G6),L5)))</f>
        <v>220</v>
      </c>
    </row>
    <row r="7" spans="1:12">
      <c r="B7" s="104" t="str">
        <f>IF(IF(ISERROR(VLOOKUP(D7,Codigo!$B$4:$C$67,2,FALSE)),"",VLOOKUP(D7,Codigo!$B$4:$C$67,2,FALSE))=D7,"",VLOOKUP(D7,(Codigo!$B$4:$C$67),2,FALSE))</f>
        <v>Alimentação</v>
      </c>
      <c r="C7" s="104" t="str">
        <f>IF(IF(ISERROR(VLOOKUP(D7,Codigo!$B$4:$C$67,2,FALSE)),"",VLOOKUP(D7,Codigo!$B$4:$C$67,2,FALSE))=D7,"",VLOOKUP(D7,(Codigo!$B$2:$D$67),3,FALSE))</f>
        <v>Supermercado</v>
      </c>
      <c r="D7" s="194" t="s">
        <v>422</v>
      </c>
      <c r="E7" s="79">
        <v>41275</v>
      </c>
      <c r="F7" s="316" t="s">
        <v>423</v>
      </c>
      <c r="G7" s="44">
        <v>500</v>
      </c>
      <c r="H7" s="317" t="s">
        <v>428</v>
      </c>
      <c r="J7" s="312">
        <f t="shared" ref="J7:J70" si="0">IF(H7="",(""),IF(H7="DP",(J6+G7),IF(H7="DB",(J6-G7),IF(H7="TR",(J6-G7),IF(H7="CH",(J6-G7),IF(H7="SQ",(J6-G7),J6))))))</f>
        <v>407.20000000000005</v>
      </c>
      <c r="K7" s="313">
        <f t="shared" ref="K7:K70" si="1">IF(H7="",(""),IF(H7="SQ",(K6+G7),IF(H7="RD",(K6+G7),IF(H7="DI",(K6-G7),K6))))</f>
        <v>0</v>
      </c>
      <c r="L7" s="313">
        <f t="shared" ref="L7:L70" si="2">IF(H7="",(""),IF(H7="CC",(L6+G7),IF(H7="PC",(L6+G7),L6)))</f>
        <v>220</v>
      </c>
    </row>
    <row r="8" spans="1:12">
      <c r="B8" s="104" t="str">
        <f>IF(IF(ISERROR(VLOOKUP(D8,Codigo!$B$4:$C$67,2,FALSE)),"",VLOOKUP(D8,Codigo!$B$4:$C$67,2,FALSE))=D8,"",VLOOKUP(D8,(Codigo!$B$4:$C$67),2,FALSE))</f>
        <v>Serviços Financeiros</v>
      </c>
      <c r="C8" s="104" t="str">
        <f>IF(IF(ISERROR(VLOOKUP(D8,Codigo!$B$4:$C$67,2,FALSE)),"",VLOOKUP(D8,Codigo!$B$4:$C$67,2,FALSE))=D8,"",VLOOKUP(D8,(Codigo!$B$2:$D$67),3,FALSE))</f>
        <v>Previdência privada</v>
      </c>
      <c r="D8" s="194" t="s">
        <v>421</v>
      </c>
      <c r="E8" s="79">
        <v>1</v>
      </c>
      <c r="F8" s="316" t="s">
        <v>432</v>
      </c>
      <c r="G8" s="44">
        <v>500</v>
      </c>
      <c r="H8" s="317" t="s">
        <v>424</v>
      </c>
      <c r="J8" s="312">
        <f t="shared" si="0"/>
        <v>-92.799999999999955</v>
      </c>
      <c r="K8" s="313">
        <f t="shared" si="1"/>
        <v>0</v>
      </c>
      <c r="L8" s="313">
        <f t="shared" si="2"/>
        <v>220</v>
      </c>
    </row>
    <row r="9" spans="1:12">
      <c r="B9" s="104" t="str">
        <f>IF(IF(ISERROR(VLOOKUP(D9,Codigo!$B$4:$C$67,2,FALSE)),"",VLOOKUP(D9,Codigo!$B$4:$C$67,2,FALSE))=D9,"",VLOOKUP(D9,(Codigo!$B$4:$C$67),2,FALSE))</f>
        <v>Alimentação</v>
      </c>
      <c r="C9" s="104" t="str">
        <f>IF(IF(ISERROR(VLOOKUP(D9,Codigo!$B$4:$C$67,2,FALSE)),"",VLOOKUP(D9,Codigo!$B$4:$C$67,2,FALSE))=D9,"",VLOOKUP(D9,(Codigo!$B$2:$D$67),3,FALSE))</f>
        <v>Supermercado</v>
      </c>
      <c r="D9" s="194" t="s">
        <v>422</v>
      </c>
      <c r="E9" s="79">
        <v>41275</v>
      </c>
      <c r="F9" s="316" t="s">
        <v>427</v>
      </c>
      <c r="G9" s="44">
        <v>650</v>
      </c>
      <c r="H9" s="317" t="s">
        <v>425</v>
      </c>
      <c r="J9" s="312">
        <f t="shared" si="0"/>
        <v>-92.799999999999955</v>
      </c>
      <c r="K9" s="313">
        <f t="shared" si="1"/>
        <v>0</v>
      </c>
      <c r="L9" s="313">
        <f t="shared" si="2"/>
        <v>870</v>
      </c>
    </row>
    <row r="10" spans="1:12">
      <c r="B10" s="104" t="str">
        <f>IF(IF(ISERROR(VLOOKUP(D10,Codigo!$B$4:$C$67,2,FALSE)),"",VLOOKUP(D10,Codigo!$B$4:$C$67,2,FALSE))=D10,"",VLOOKUP(D10,(Codigo!$B$4:$C$67),2,FALSE))</f>
        <v/>
      </c>
      <c r="C10" s="104" t="str">
        <f>IF(IF(ISERROR(VLOOKUP(D10,Codigo!$B$4:$C$67,2,FALSE)),"",VLOOKUP(D10,Codigo!$B$4:$C$67,2,FALSE))=D10,"",VLOOKUP(D10,(Codigo!$B$2:$D$67),3,FALSE))</f>
        <v/>
      </c>
      <c r="D10" s="78"/>
      <c r="E10" s="79"/>
      <c r="F10" s="198"/>
      <c r="G10" s="44"/>
      <c r="H10" s="303"/>
      <c r="J10" s="312" t="str">
        <f t="shared" si="0"/>
        <v/>
      </c>
      <c r="K10" s="313" t="str">
        <f t="shared" si="1"/>
        <v/>
      </c>
      <c r="L10" s="313" t="str">
        <f t="shared" si="2"/>
        <v/>
      </c>
    </row>
    <row r="11" spans="1:12">
      <c r="B11" s="104" t="str">
        <f>IF(IF(ISERROR(VLOOKUP(D11,Codigo!$B$4:$C$67,2,FALSE)),"",VLOOKUP(D11,Codigo!$B$4:$C$67,2,FALSE))=D11,"",VLOOKUP(D11,(Codigo!$B$4:$C$67),2,FALSE))</f>
        <v/>
      </c>
      <c r="C11" s="104" t="str">
        <f>IF(IF(ISERROR(VLOOKUP(D11,Codigo!$B$4:$C$67,2,FALSE)),"",VLOOKUP(D11,Codigo!$B$4:$C$67,2,FALSE))=D11,"",VLOOKUP(D11,(Codigo!$B$2:$D$67),3,FALSE))</f>
        <v/>
      </c>
      <c r="D11" s="78"/>
      <c r="E11" s="79"/>
      <c r="G11" s="44"/>
      <c r="H11" s="303"/>
      <c r="J11" s="312" t="str">
        <f t="shared" si="0"/>
        <v/>
      </c>
      <c r="K11" s="313" t="str">
        <f t="shared" si="1"/>
        <v/>
      </c>
      <c r="L11" s="313" t="str">
        <f t="shared" si="2"/>
        <v/>
      </c>
    </row>
    <row r="12" spans="1:12">
      <c r="B12" s="104" t="str">
        <f>IF(IF(ISERROR(VLOOKUP(D12,Codigo!$B$4:$C$67,2,FALSE)),"",VLOOKUP(D12,Codigo!$B$4:$C$67,2,FALSE))=D12,"",VLOOKUP(D12,(Codigo!$B$4:$C$67),2,FALSE))</f>
        <v/>
      </c>
      <c r="C12" s="104" t="str">
        <f>IF(IF(ISERROR(VLOOKUP(D12,Codigo!$B$4:$C$67,2,FALSE)),"",VLOOKUP(D12,Codigo!$B$4:$C$67,2,FALSE))=D12,"",VLOOKUP(D12,(Codigo!$B$2:$D$67),3,FALSE))</f>
        <v/>
      </c>
      <c r="D12" s="78"/>
      <c r="E12" s="79"/>
      <c r="F12" s="67"/>
      <c r="G12" s="44"/>
      <c r="H12" s="303"/>
      <c r="J12" s="312" t="str">
        <f t="shared" si="0"/>
        <v/>
      </c>
      <c r="K12" s="313" t="str">
        <f t="shared" si="1"/>
        <v/>
      </c>
      <c r="L12" s="313" t="str">
        <f t="shared" si="2"/>
        <v/>
      </c>
    </row>
    <row r="13" spans="1:12">
      <c r="B13" s="104" t="str">
        <f>IF(IF(ISERROR(VLOOKUP(D13,Codigo!$B$4:$C$67,2,FALSE)),"",VLOOKUP(D13,Codigo!$B$4:$C$67,2,FALSE))=D13,"",VLOOKUP(D13,(Codigo!$B$4:$C$67),2,FALSE))</f>
        <v/>
      </c>
      <c r="C13" s="104" t="str">
        <f>IF(IF(ISERROR(VLOOKUP(D13,Codigo!$B$4:$C$67,2,FALSE)),"",VLOOKUP(D13,Codigo!$B$4:$C$67,2,FALSE))=D13,"",VLOOKUP(D13,(Codigo!$B$2:$D$67),3,FALSE))</f>
        <v/>
      </c>
      <c r="D13" s="78"/>
      <c r="E13" s="79"/>
      <c r="F13" s="67"/>
      <c r="G13" s="44"/>
      <c r="H13" s="303"/>
      <c r="J13" s="312" t="str">
        <f t="shared" si="0"/>
        <v/>
      </c>
      <c r="K13" s="313" t="str">
        <f t="shared" si="1"/>
        <v/>
      </c>
      <c r="L13" s="313" t="str">
        <f t="shared" si="2"/>
        <v/>
      </c>
    </row>
    <row r="14" spans="1:12">
      <c r="B14" s="104" t="str">
        <f>IF(IF(ISERROR(VLOOKUP(D14,Codigo!$B$4:$C$67,2,FALSE)),"",VLOOKUP(D14,Codigo!$B$4:$C$67,2,FALSE))=D14,"",VLOOKUP(D14,(Codigo!$B$4:$C$67),2,FALSE))</f>
        <v/>
      </c>
      <c r="C14" s="104" t="str">
        <f>IF(IF(ISERROR(VLOOKUP(D14,Codigo!$B$4:$C$67,2,FALSE)),"",VLOOKUP(D14,Codigo!$B$4:$C$67,2,FALSE))=D14,"",VLOOKUP(D14,(Codigo!$B$2:$D$67),3,FALSE))</f>
        <v/>
      </c>
      <c r="D14" s="78"/>
      <c r="E14" s="79"/>
      <c r="F14" s="67"/>
      <c r="G14" s="44"/>
      <c r="H14" s="303"/>
      <c r="J14" s="312" t="str">
        <f t="shared" si="0"/>
        <v/>
      </c>
      <c r="K14" s="313" t="str">
        <f t="shared" si="1"/>
        <v/>
      </c>
      <c r="L14" s="313" t="str">
        <f t="shared" si="2"/>
        <v/>
      </c>
    </row>
    <row r="15" spans="1:12">
      <c r="B15" s="104" t="str">
        <f>IF(IF(ISERROR(VLOOKUP(D15,Codigo!$B$4:$C$67,2,FALSE)),"",VLOOKUP(D15,Codigo!$B$4:$C$67,2,FALSE))=D15,"",VLOOKUP(D15,(Codigo!$B$4:$C$67),2,FALSE))</f>
        <v/>
      </c>
      <c r="C15" s="104" t="str">
        <f>IF(IF(ISERROR(VLOOKUP(D15,Codigo!$B$4:$C$67,2,FALSE)),"",VLOOKUP(D15,Codigo!$B$4:$C$67,2,FALSE))=D15,"",VLOOKUP(D15,(Codigo!$B$2:$D$67),3,FALSE))</f>
        <v/>
      </c>
      <c r="D15" s="78"/>
      <c r="E15" s="79"/>
      <c r="F15" s="67"/>
      <c r="G15" s="44"/>
      <c r="H15" s="303"/>
      <c r="J15" s="312" t="str">
        <f t="shared" si="0"/>
        <v/>
      </c>
      <c r="K15" s="313" t="str">
        <f t="shared" si="1"/>
        <v/>
      </c>
      <c r="L15" s="313" t="str">
        <f t="shared" si="2"/>
        <v/>
      </c>
    </row>
    <row r="16" spans="1:12">
      <c r="B16" s="104" t="str">
        <f>IF(IF(ISERROR(VLOOKUP(D16,Codigo!$B$4:$C$67,2,FALSE)),"",VLOOKUP(D16,Codigo!$B$4:$C$67,2,FALSE))=D16,"",VLOOKUP(D16,(Codigo!$B$4:$C$67),2,FALSE))</f>
        <v/>
      </c>
      <c r="C16" s="104" t="str">
        <f>IF(IF(ISERROR(VLOOKUP(D16,Codigo!$B$4:$C$67,2,FALSE)),"",VLOOKUP(D16,Codigo!$B$4:$C$67,2,FALSE))=D16,"",VLOOKUP(D16,(Codigo!$B$2:$D$67),3,FALSE))</f>
        <v/>
      </c>
      <c r="D16" s="78"/>
      <c r="E16" s="79"/>
      <c r="F16" s="67"/>
      <c r="G16" s="44"/>
      <c r="H16" s="303"/>
      <c r="J16" s="312" t="str">
        <f t="shared" si="0"/>
        <v/>
      </c>
      <c r="K16" s="313" t="str">
        <f t="shared" si="1"/>
        <v/>
      </c>
      <c r="L16" s="313" t="str">
        <f t="shared" si="2"/>
        <v/>
      </c>
    </row>
    <row r="17" spans="2:12">
      <c r="B17" s="104" t="str">
        <f>IF(IF(ISERROR(VLOOKUP(D17,Codigo!$B$4:$C$67,2,FALSE)),"",VLOOKUP(D17,Codigo!$B$4:$C$67,2,FALSE))=D17,"",VLOOKUP(D17,(Codigo!$B$4:$C$67),2,FALSE))</f>
        <v/>
      </c>
      <c r="C17" s="104" t="str">
        <f>IF(IF(ISERROR(VLOOKUP(D17,Codigo!$B$4:$C$67,2,FALSE)),"",VLOOKUP(D17,Codigo!$B$4:$C$67,2,FALSE))=D17,"",VLOOKUP(D17,(Codigo!$B$2:$D$67),3,FALSE))</f>
        <v/>
      </c>
      <c r="D17" s="78"/>
      <c r="E17" s="79"/>
      <c r="F17" s="105"/>
      <c r="G17" s="44"/>
      <c r="H17" s="303"/>
      <c r="J17" s="312" t="str">
        <f t="shared" si="0"/>
        <v/>
      </c>
      <c r="K17" s="313" t="str">
        <f t="shared" si="1"/>
        <v/>
      </c>
      <c r="L17" s="313" t="str">
        <f t="shared" si="2"/>
        <v/>
      </c>
    </row>
    <row r="18" spans="2:12">
      <c r="B18" s="104" t="str">
        <f>IF(IF(ISERROR(VLOOKUP(D18,Codigo!$B$4:$C$67,2,FALSE)),"",VLOOKUP(D18,Codigo!$B$4:$C$67,2,FALSE))=D18,"",VLOOKUP(D18,(Codigo!$B$4:$C$67),2,FALSE))</f>
        <v/>
      </c>
      <c r="C18" s="104" t="str">
        <f>IF(IF(ISERROR(VLOOKUP(D18,Codigo!$B$4:$C$67,2,FALSE)),"",VLOOKUP(D18,Codigo!$B$4:$C$67,2,FALSE))=D18,"",VLOOKUP(D18,(Codigo!$B$2:$D$67),3,FALSE))</f>
        <v/>
      </c>
      <c r="D18" s="78"/>
      <c r="E18" s="79"/>
      <c r="F18" s="67"/>
      <c r="G18" s="44"/>
      <c r="H18" s="303"/>
      <c r="J18" s="312" t="str">
        <f t="shared" si="0"/>
        <v/>
      </c>
      <c r="K18" s="313" t="str">
        <f t="shared" si="1"/>
        <v/>
      </c>
      <c r="L18" s="313" t="str">
        <f t="shared" si="2"/>
        <v/>
      </c>
    </row>
    <row r="19" spans="2:12">
      <c r="B19" s="104" t="str">
        <f>IF(IF(ISERROR(VLOOKUP(D19,Codigo!$B$4:$C$67,2,FALSE)),"",VLOOKUP(D19,Codigo!$B$4:$C$67,2,FALSE))=D19,"",VLOOKUP(D19,(Codigo!$B$4:$C$67),2,FALSE))</f>
        <v/>
      </c>
      <c r="C19" s="104" t="str">
        <f>IF(IF(ISERROR(VLOOKUP(D19,Codigo!$B$4:$C$67,2,FALSE)),"",VLOOKUP(D19,Codigo!$B$4:$C$67,2,FALSE))=D19,"",VLOOKUP(D19,(Codigo!$B$2:$D$67),3,FALSE))</f>
        <v/>
      </c>
      <c r="D19" s="78"/>
      <c r="E19" s="79"/>
      <c r="F19" s="99"/>
      <c r="G19" s="44"/>
      <c r="H19" s="303"/>
      <c r="J19" s="312" t="str">
        <f t="shared" si="0"/>
        <v/>
      </c>
      <c r="K19" s="313" t="str">
        <f t="shared" si="1"/>
        <v/>
      </c>
      <c r="L19" s="313" t="str">
        <f t="shared" si="2"/>
        <v/>
      </c>
    </row>
    <row r="20" spans="2:12">
      <c r="B20" s="104" t="str">
        <f>IF(IF(ISERROR(VLOOKUP(D20,Codigo!$B$4:$C$67,2,FALSE)),"",VLOOKUP(D20,Codigo!$B$4:$C$67,2,FALSE))=D20,"",VLOOKUP(D20,(Codigo!$B$4:$C$67),2,FALSE))</f>
        <v/>
      </c>
      <c r="C20" s="104" t="str">
        <f>IF(IF(ISERROR(VLOOKUP(D20,Codigo!$B$4:$C$67,2,FALSE)),"",VLOOKUP(D20,Codigo!$B$4:$C$67,2,FALSE))=D20,"",VLOOKUP(D20,(Codigo!$B$2:$D$67),3,FALSE))</f>
        <v/>
      </c>
      <c r="D20" s="78"/>
      <c r="E20" s="79"/>
      <c r="F20" s="67"/>
      <c r="G20" s="44"/>
      <c r="H20" s="303"/>
      <c r="J20" s="312" t="str">
        <f t="shared" si="0"/>
        <v/>
      </c>
      <c r="K20" s="313" t="str">
        <f t="shared" si="1"/>
        <v/>
      </c>
      <c r="L20" s="313" t="str">
        <f t="shared" si="2"/>
        <v/>
      </c>
    </row>
    <row r="21" spans="2:12">
      <c r="B21" s="104" t="str">
        <f>IF(IF(ISERROR(VLOOKUP(D21,Codigo!$B$4:$C$67,2,FALSE)),"",VLOOKUP(D21,Codigo!$B$4:$C$67,2,FALSE))=D21,"",VLOOKUP(D21,(Codigo!$B$4:$C$67),2,FALSE))</f>
        <v/>
      </c>
      <c r="C21" s="104" t="str">
        <f>IF(IF(ISERROR(VLOOKUP(D21,Codigo!$B$4:$C$67,2,FALSE)),"",VLOOKUP(D21,Codigo!$B$4:$C$67,2,FALSE))=D21,"",VLOOKUP(D21,(Codigo!$B$2:$D$67),3,FALSE))</f>
        <v/>
      </c>
      <c r="D21" s="78"/>
      <c r="E21" s="79"/>
      <c r="F21" s="67"/>
      <c r="G21" s="44"/>
      <c r="H21" s="303"/>
      <c r="J21" s="312" t="str">
        <f t="shared" si="0"/>
        <v/>
      </c>
      <c r="K21" s="313" t="str">
        <f t="shared" si="1"/>
        <v/>
      </c>
      <c r="L21" s="313" t="str">
        <f t="shared" si="2"/>
        <v/>
      </c>
    </row>
    <row r="22" spans="2:12">
      <c r="B22" s="104" t="str">
        <f>IF(IF(ISERROR(VLOOKUP(D22,Codigo!$B$4:$C$67,2,FALSE)),"",VLOOKUP(D22,Codigo!$B$4:$C$67,2,FALSE))=D22,"",VLOOKUP(D22,(Codigo!$B$4:$C$67),2,FALSE))</f>
        <v/>
      </c>
      <c r="C22" s="104" t="str">
        <f>IF(IF(ISERROR(VLOOKUP(D22,Codigo!$B$4:$C$67,2,FALSE)),"",VLOOKUP(D22,Codigo!$B$4:$C$67,2,FALSE))=D22,"",VLOOKUP(D22,(Codigo!$B$2:$D$67),3,FALSE))</f>
        <v/>
      </c>
      <c r="D22" s="78"/>
      <c r="E22" s="79"/>
      <c r="F22" s="67"/>
      <c r="G22" s="44"/>
      <c r="H22" s="303"/>
      <c r="J22" s="312" t="str">
        <f t="shared" si="0"/>
        <v/>
      </c>
      <c r="K22" s="313" t="str">
        <f t="shared" si="1"/>
        <v/>
      </c>
      <c r="L22" s="313" t="str">
        <f t="shared" si="2"/>
        <v/>
      </c>
    </row>
    <row r="23" spans="2:12">
      <c r="B23" s="104" t="str">
        <f>IF(IF(ISERROR(VLOOKUP(D23,Codigo!$B$4:$C$67,2,FALSE)),"",VLOOKUP(D23,Codigo!$B$4:$C$67,2,FALSE))=D23,"",VLOOKUP(D23,(Codigo!$B$4:$C$67),2,FALSE))</f>
        <v/>
      </c>
      <c r="C23" s="104" t="str">
        <f>IF(IF(ISERROR(VLOOKUP(D23,Codigo!$B$4:$C$67,2,FALSE)),"",VLOOKUP(D23,Codigo!$B$4:$C$67,2,FALSE))=D23,"",VLOOKUP(D23,(Codigo!$B$2:$D$67),3,FALSE))</f>
        <v/>
      </c>
      <c r="D23" s="78"/>
      <c r="E23" s="79"/>
      <c r="F23" s="67"/>
      <c r="G23" s="44"/>
      <c r="H23" s="303"/>
      <c r="J23" s="312" t="str">
        <f t="shared" si="0"/>
        <v/>
      </c>
      <c r="K23" s="313" t="str">
        <f t="shared" si="1"/>
        <v/>
      </c>
      <c r="L23" s="313" t="str">
        <f t="shared" si="2"/>
        <v/>
      </c>
    </row>
    <row r="24" spans="2:12">
      <c r="B24" s="104" t="str">
        <f>IF(IF(ISERROR(VLOOKUP(D24,Codigo!$B$4:$C$67,2,FALSE)),"",VLOOKUP(D24,Codigo!$B$4:$C$67,2,FALSE))=D24,"",VLOOKUP(D24,(Codigo!$B$4:$C$67),2,FALSE))</f>
        <v/>
      </c>
      <c r="C24" s="104" t="str">
        <f>IF(IF(ISERROR(VLOOKUP(D24,Codigo!$B$4:$C$67,2,FALSE)),"",VLOOKUP(D24,Codigo!$B$4:$C$67,2,FALSE))=D24,"",VLOOKUP(D24,(Codigo!$B$2:$D$67),3,FALSE))</f>
        <v/>
      </c>
      <c r="D24" s="78"/>
      <c r="E24" s="79"/>
      <c r="F24" s="67"/>
      <c r="G24" s="44"/>
      <c r="H24" s="303"/>
      <c r="J24" s="312" t="str">
        <f t="shared" si="0"/>
        <v/>
      </c>
      <c r="K24" s="313" t="str">
        <f t="shared" si="1"/>
        <v/>
      </c>
      <c r="L24" s="313" t="str">
        <f t="shared" si="2"/>
        <v/>
      </c>
    </row>
    <row r="25" spans="2:12">
      <c r="B25" s="104" t="str">
        <f>IF(IF(ISERROR(VLOOKUP(D25,Codigo!$B$4:$C$67,2,FALSE)),"",VLOOKUP(D25,Codigo!$B$4:$C$67,2,FALSE))=D25,"",VLOOKUP(D25,(Codigo!$B$4:$C$67),2,FALSE))</f>
        <v/>
      </c>
      <c r="C25" s="104" t="str">
        <f>IF(IF(ISERROR(VLOOKUP(D25,Codigo!$B$4:$C$67,2,FALSE)),"",VLOOKUP(D25,Codigo!$B$4:$C$67,2,FALSE))=D25,"",VLOOKUP(D25,(Codigo!$B$2:$D$67),3,FALSE))</f>
        <v/>
      </c>
      <c r="D25" s="78"/>
      <c r="E25" s="79"/>
      <c r="F25" s="67"/>
      <c r="G25" s="44"/>
      <c r="H25" s="303"/>
      <c r="J25" s="312" t="str">
        <f t="shared" si="0"/>
        <v/>
      </c>
      <c r="K25" s="313" t="str">
        <f t="shared" si="1"/>
        <v/>
      </c>
      <c r="L25" s="313" t="str">
        <f t="shared" si="2"/>
        <v/>
      </c>
    </row>
    <row r="26" spans="2:12">
      <c r="B26" s="104" t="str">
        <f>IF(IF(ISERROR(VLOOKUP(D26,Codigo!$B$4:$C$67,2,FALSE)),"",VLOOKUP(D26,Codigo!$B$4:$C$67,2,FALSE))=D26,"",VLOOKUP(D26,(Codigo!$B$4:$C$67),2,FALSE))</f>
        <v/>
      </c>
      <c r="C26" s="104" t="str">
        <f>IF(IF(ISERROR(VLOOKUP(D26,Codigo!$B$4:$C$67,2,FALSE)),"",VLOOKUP(D26,Codigo!$B$4:$C$67,2,FALSE))=D26,"",VLOOKUP(D26,(Codigo!$B$2:$D$67),3,FALSE))</f>
        <v/>
      </c>
      <c r="D26" s="78"/>
      <c r="E26" s="79"/>
      <c r="F26" s="105"/>
      <c r="G26" s="44"/>
      <c r="H26" s="303"/>
      <c r="J26" s="312" t="str">
        <f t="shared" si="0"/>
        <v/>
      </c>
      <c r="K26" s="313" t="str">
        <f t="shared" si="1"/>
        <v/>
      </c>
      <c r="L26" s="313" t="str">
        <f t="shared" si="2"/>
        <v/>
      </c>
    </row>
    <row r="27" spans="2:12">
      <c r="B27" s="104" t="str">
        <f>IF(IF(ISERROR(VLOOKUP(D27,Codigo!$B$4:$C$67,2,FALSE)),"",VLOOKUP(D27,Codigo!$B$4:$C$67,2,FALSE))=D27,"",VLOOKUP(D27,(Codigo!$B$4:$C$67),2,FALSE))</f>
        <v/>
      </c>
      <c r="C27" s="104" t="str">
        <f>IF(IF(ISERROR(VLOOKUP(D27,Codigo!$B$4:$C$67,2,FALSE)),"",VLOOKUP(D27,Codigo!$B$4:$C$67,2,FALSE))=D27,"",VLOOKUP(D27,(Codigo!$B$2:$D$67),3,FALSE))</f>
        <v/>
      </c>
      <c r="D27" s="78"/>
      <c r="E27" s="79"/>
      <c r="F27" s="67"/>
      <c r="G27" s="44"/>
      <c r="H27" s="303"/>
      <c r="J27" s="312" t="str">
        <f t="shared" si="0"/>
        <v/>
      </c>
      <c r="K27" s="313" t="str">
        <f t="shared" si="1"/>
        <v/>
      </c>
      <c r="L27" s="313" t="str">
        <f t="shared" si="2"/>
        <v/>
      </c>
    </row>
    <row r="28" spans="2:12">
      <c r="B28" s="104" t="str">
        <f>IF(IF(ISERROR(VLOOKUP(D28,Codigo!$B$4:$C$67,2,FALSE)),"",VLOOKUP(D28,Codigo!$B$4:$C$67,2,FALSE))=D28,"",VLOOKUP(D28,(Codigo!$B$4:$C$67),2,FALSE))</f>
        <v/>
      </c>
      <c r="C28" s="104" t="str">
        <f>IF(IF(ISERROR(VLOOKUP(D28,Codigo!$B$4:$C$67,2,FALSE)),"",VLOOKUP(D28,Codigo!$B$4:$C$67,2,FALSE))=D28,"",VLOOKUP(D28,(Codigo!$B$2:$D$67),3,FALSE))</f>
        <v/>
      </c>
      <c r="D28" s="78"/>
      <c r="E28" s="79"/>
      <c r="F28" s="67"/>
      <c r="G28" s="44"/>
      <c r="H28" s="303"/>
      <c r="J28" s="312" t="str">
        <f t="shared" si="0"/>
        <v/>
      </c>
      <c r="K28" s="313" t="str">
        <f t="shared" si="1"/>
        <v/>
      </c>
      <c r="L28" s="313" t="str">
        <f t="shared" si="2"/>
        <v/>
      </c>
    </row>
    <row r="29" spans="2:12">
      <c r="B29" s="104" t="str">
        <f>IF(IF(ISERROR(VLOOKUP(D29,Codigo!$B$4:$C$67,2,FALSE)),"",VLOOKUP(D29,Codigo!$B$4:$C$67,2,FALSE))=D29,"",VLOOKUP(D29,(Codigo!$B$4:$C$67),2,FALSE))</f>
        <v/>
      </c>
      <c r="C29" s="104" t="str">
        <f>IF(IF(ISERROR(VLOOKUP(D29,Codigo!$B$4:$C$67,2,FALSE)),"",VLOOKUP(D29,Codigo!$B$4:$C$67,2,FALSE))=D29,"",VLOOKUP(D29,(Codigo!$B$2:$D$67),3,FALSE))</f>
        <v/>
      </c>
      <c r="D29" s="78"/>
      <c r="E29" s="79"/>
      <c r="F29" s="67"/>
      <c r="G29" s="44"/>
      <c r="H29" s="303"/>
      <c r="J29" s="312" t="str">
        <f t="shared" si="0"/>
        <v/>
      </c>
      <c r="K29" s="313" t="str">
        <f t="shared" si="1"/>
        <v/>
      </c>
      <c r="L29" s="313" t="str">
        <f t="shared" si="2"/>
        <v/>
      </c>
    </row>
    <row r="30" spans="2:12">
      <c r="B30" s="104" t="str">
        <f>IF(IF(ISERROR(VLOOKUP(D30,Codigo!$B$4:$C$67,2,FALSE)),"",VLOOKUP(D30,Codigo!$B$4:$C$67,2,FALSE))=D30,"",VLOOKUP(D30,(Codigo!$B$4:$C$67),2,FALSE))</f>
        <v/>
      </c>
      <c r="C30" s="104" t="str">
        <f>IF(IF(ISERROR(VLOOKUP(D30,Codigo!$B$4:$C$67,2,FALSE)),"",VLOOKUP(D30,Codigo!$B$4:$C$67,2,FALSE))=D30,"",VLOOKUP(D30,(Codigo!$B$2:$D$67),3,FALSE))</f>
        <v/>
      </c>
      <c r="D30" s="78"/>
      <c r="E30" s="80"/>
      <c r="F30" s="67"/>
      <c r="G30" s="44"/>
      <c r="H30" s="303"/>
      <c r="J30" s="312" t="str">
        <f t="shared" si="0"/>
        <v/>
      </c>
      <c r="K30" s="313" t="str">
        <f t="shared" si="1"/>
        <v/>
      </c>
      <c r="L30" s="313" t="str">
        <f t="shared" si="2"/>
        <v/>
      </c>
    </row>
    <row r="31" spans="2:12">
      <c r="B31" s="104" t="str">
        <f>IF(IF(ISERROR(VLOOKUP(D31,Codigo!$B$4:$C$67,2,FALSE)),"",VLOOKUP(D31,Codigo!$B$4:$C$67,2,FALSE))=D31,"",VLOOKUP(D31,(Codigo!$B$4:$C$67),2,FALSE))</f>
        <v/>
      </c>
      <c r="C31" s="104" t="str">
        <f>IF(IF(ISERROR(VLOOKUP(D31,Codigo!$B$4:$C$67,2,FALSE)),"",VLOOKUP(D31,Codigo!$B$4:$C$67,2,FALSE))=D31,"",VLOOKUP(D31,(Codigo!$B$2:$D$67),3,FALSE))</f>
        <v/>
      </c>
      <c r="D31" s="78"/>
      <c r="E31" s="79"/>
      <c r="F31" s="67"/>
      <c r="G31" s="44"/>
      <c r="H31" s="303"/>
      <c r="J31" s="312" t="str">
        <f t="shared" si="0"/>
        <v/>
      </c>
      <c r="K31" s="313" t="str">
        <f t="shared" si="1"/>
        <v/>
      </c>
      <c r="L31" s="313" t="str">
        <f t="shared" si="2"/>
        <v/>
      </c>
    </row>
    <row r="32" spans="2:12">
      <c r="B32" s="104" t="str">
        <f>IF(IF(ISERROR(VLOOKUP(D32,Codigo!$B$4:$C$67,2,FALSE)),"",VLOOKUP(D32,Codigo!$B$4:$C$67,2,FALSE))=D32,"",VLOOKUP(D32,(Codigo!$B$4:$C$67),2,FALSE))</f>
        <v/>
      </c>
      <c r="C32" s="104" t="str">
        <f>IF(IF(ISERROR(VLOOKUP(D32,Codigo!$B$4:$C$67,2,FALSE)),"",VLOOKUP(D32,Codigo!$B$4:$C$67,2,FALSE))=D32,"",VLOOKUP(D32,(Codigo!$B$2:$D$67),3,FALSE))</f>
        <v/>
      </c>
      <c r="D32" s="78"/>
      <c r="E32" s="79"/>
      <c r="F32" s="105"/>
      <c r="G32" s="44"/>
      <c r="H32" s="303"/>
      <c r="J32" s="312" t="str">
        <f t="shared" si="0"/>
        <v/>
      </c>
      <c r="K32" s="313" t="str">
        <f t="shared" si="1"/>
        <v/>
      </c>
      <c r="L32" s="313" t="str">
        <f t="shared" si="2"/>
        <v/>
      </c>
    </row>
    <row r="33" spans="2:12">
      <c r="B33" s="104" t="str">
        <f>IF(IF(ISERROR(VLOOKUP(D33,Codigo!$B$4:$C$67,2,FALSE)),"",VLOOKUP(D33,Codigo!$B$4:$C$67,2,FALSE))=D33,"",VLOOKUP(D33,(Codigo!$B$4:$C$67),2,FALSE))</f>
        <v/>
      </c>
      <c r="C33" s="104" t="str">
        <f>IF(IF(ISERROR(VLOOKUP(D33,Codigo!$B$4:$C$67,2,FALSE)),"",VLOOKUP(D33,Codigo!$B$4:$C$67,2,FALSE))=D33,"",VLOOKUP(D33,(Codigo!$B$2:$D$67),3,FALSE))</f>
        <v/>
      </c>
      <c r="D33" s="78"/>
      <c r="E33" s="79"/>
      <c r="F33" s="67"/>
      <c r="G33" s="44"/>
      <c r="H33" s="303"/>
      <c r="J33" s="312" t="str">
        <f t="shared" si="0"/>
        <v/>
      </c>
      <c r="K33" s="313" t="str">
        <f t="shared" si="1"/>
        <v/>
      </c>
      <c r="L33" s="313" t="str">
        <f t="shared" si="2"/>
        <v/>
      </c>
    </row>
    <row r="34" spans="2:12">
      <c r="B34" s="104" t="str">
        <f>IF(IF(ISERROR(VLOOKUP(D34,Codigo!$B$4:$C$67,2,FALSE)),"",VLOOKUP(D34,Codigo!$B$4:$C$67,2,FALSE))=D34,"",VLOOKUP(D34,(Codigo!$B$4:$C$67),2,FALSE))</f>
        <v/>
      </c>
      <c r="C34" s="104" t="str">
        <f>IF(IF(ISERROR(VLOOKUP(D34,Codigo!$B$4:$C$67,2,FALSE)),"",VLOOKUP(D34,Codigo!$B$4:$C$67,2,FALSE))=D34,"",VLOOKUP(D34,(Codigo!$B$2:$D$67),3,FALSE))</f>
        <v/>
      </c>
      <c r="D34" s="78"/>
      <c r="E34" s="79"/>
      <c r="F34" s="67"/>
      <c r="G34" s="44"/>
      <c r="H34" s="303"/>
      <c r="J34" s="312" t="str">
        <f t="shared" si="0"/>
        <v/>
      </c>
      <c r="K34" s="313" t="str">
        <f t="shared" si="1"/>
        <v/>
      </c>
      <c r="L34" s="313" t="str">
        <f t="shared" si="2"/>
        <v/>
      </c>
    </row>
    <row r="35" spans="2:12">
      <c r="B35" s="104" t="str">
        <f>IF(IF(ISERROR(VLOOKUP(D35,Codigo!$B$4:$C$67,2,FALSE)),"",VLOOKUP(D35,Codigo!$B$4:$C$67,2,FALSE))=D35,"",VLOOKUP(D35,(Codigo!$B$4:$C$67),2,FALSE))</f>
        <v/>
      </c>
      <c r="C35" s="104" t="str">
        <f>IF(IF(ISERROR(VLOOKUP(D35,Codigo!$B$4:$C$67,2,FALSE)),"",VLOOKUP(D35,Codigo!$B$4:$C$67,2,FALSE))=D35,"",VLOOKUP(D35,(Codigo!$B$2:$D$67),3,FALSE))</f>
        <v/>
      </c>
      <c r="D35" s="78"/>
      <c r="E35" s="79"/>
      <c r="F35" s="67"/>
      <c r="G35" s="44"/>
      <c r="H35" s="303"/>
      <c r="J35" s="312" t="str">
        <f t="shared" si="0"/>
        <v/>
      </c>
      <c r="K35" s="313" t="str">
        <f t="shared" si="1"/>
        <v/>
      </c>
      <c r="L35" s="313" t="str">
        <f t="shared" si="2"/>
        <v/>
      </c>
    </row>
    <row r="36" spans="2:12">
      <c r="B36" s="104" t="str">
        <f>IF(IF(ISERROR(VLOOKUP(D36,Codigo!$B$4:$C$67,2,FALSE)),"",VLOOKUP(D36,Codigo!$B$4:$C$67,2,FALSE))=D36,"",VLOOKUP(D36,(Codigo!$B$4:$C$67),2,FALSE))</f>
        <v/>
      </c>
      <c r="C36" s="104" t="str">
        <f>IF(IF(ISERROR(VLOOKUP(D36,Codigo!$B$4:$C$67,2,FALSE)),"",VLOOKUP(D36,Codigo!$B$4:$C$67,2,FALSE))=D36,"",VLOOKUP(D36,(Codigo!$B$2:$D$67),3,FALSE))</f>
        <v/>
      </c>
      <c r="D36" s="78"/>
      <c r="E36" s="79"/>
      <c r="F36" s="67"/>
      <c r="G36" s="44"/>
      <c r="H36" s="303"/>
      <c r="J36" s="312" t="str">
        <f t="shared" si="0"/>
        <v/>
      </c>
      <c r="K36" s="313" t="str">
        <f t="shared" si="1"/>
        <v/>
      </c>
      <c r="L36" s="313" t="str">
        <f t="shared" si="2"/>
        <v/>
      </c>
    </row>
    <row r="37" spans="2:12">
      <c r="B37" s="104" t="str">
        <f>IF(IF(ISERROR(VLOOKUP(D37,Codigo!$B$4:$C$67,2,FALSE)),"",VLOOKUP(D37,Codigo!$B$4:$C$67,2,FALSE))=D37,"",VLOOKUP(D37,(Codigo!$B$4:$C$67),2,FALSE))</f>
        <v/>
      </c>
      <c r="C37" s="104" t="str">
        <f>IF(IF(ISERROR(VLOOKUP(D37,Codigo!$B$4:$C$67,2,FALSE)),"",VLOOKUP(D37,Codigo!$B$4:$C$67,2,FALSE))=D37,"",VLOOKUP(D37,(Codigo!$B$2:$D$67),3,FALSE))</f>
        <v/>
      </c>
      <c r="D37" s="78"/>
      <c r="E37" s="79"/>
      <c r="F37" s="67"/>
      <c r="G37" s="44"/>
      <c r="H37" s="303"/>
      <c r="J37" s="312" t="str">
        <f t="shared" si="0"/>
        <v/>
      </c>
      <c r="K37" s="313" t="str">
        <f t="shared" si="1"/>
        <v/>
      </c>
      <c r="L37" s="313" t="str">
        <f t="shared" si="2"/>
        <v/>
      </c>
    </row>
    <row r="38" spans="2:12">
      <c r="B38" s="104" t="str">
        <f>IF(IF(ISERROR(VLOOKUP(D38,Codigo!$B$4:$C$67,2,FALSE)),"",VLOOKUP(D38,Codigo!$B$4:$C$67,2,FALSE))=D38,"",VLOOKUP(D38,(Codigo!$B$4:$C$67),2,FALSE))</f>
        <v/>
      </c>
      <c r="C38" s="104" t="str">
        <f>IF(IF(ISERROR(VLOOKUP(D38,Codigo!$B$4:$C$67,2,FALSE)),"",VLOOKUP(D38,Codigo!$B$4:$C$67,2,FALSE))=D38,"",VLOOKUP(D38,(Codigo!$B$2:$D$67),3,FALSE))</f>
        <v/>
      </c>
      <c r="D38" s="78"/>
      <c r="E38" s="79"/>
      <c r="F38" s="105"/>
      <c r="G38" s="44"/>
      <c r="H38" s="175"/>
      <c r="J38" s="312" t="str">
        <f t="shared" si="0"/>
        <v/>
      </c>
      <c r="K38" s="313" t="str">
        <f t="shared" si="1"/>
        <v/>
      </c>
      <c r="L38" s="313" t="str">
        <f t="shared" si="2"/>
        <v/>
      </c>
    </row>
    <row r="39" spans="2:12">
      <c r="B39" s="104" t="str">
        <f>IF(IF(ISERROR(VLOOKUP(D39,Codigo!$B$4:$C$67,2,FALSE)),"",VLOOKUP(D39,Codigo!$B$4:$C$67,2,FALSE))=D39,"",VLOOKUP(D39,(Codigo!$B$4:$C$67),2,FALSE))</f>
        <v/>
      </c>
      <c r="C39" s="104" t="str">
        <f>IF(IF(ISERROR(VLOOKUP(D39,Codigo!$B$4:$C$67,2,FALSE)),"",VLOOKUP(D39,Codigo!$B$4:$C$67,2,FALSE))=D39,"",VLOOKUP(D39,(Codigo!$B$2:$D$67),3,FALSE))</f>
        <v/>
      </c>
      <c r="D39" s="78"/>
      <c r="E39" s="79"/>
      <c r="F39" s="67"/>
      <c r="G39" s="44"/>
      <c r="H39" s="175"/>
      <c r="J39" s="312" t="str">
        <f t="shared" si="0"/>
        <v/>
      </c>
      <c r="K39" s="313" t="str">
        <f t="shared" si="1"/>
        <v/>
      </c>
      <c r="L39" s="313" t="str">
        <f t="shared" si="2"/>
        <v/>
      </c>
    </row>
    <row r="40" spans="2:12">
      <c r="B40" s="104" t="str">
        <f>IF(IF(ISERROR(VLOOKUP(D40,Codigo!$B$4:$C$67,2,FALSE)),"",VLOOKUP(D40,Codigo!$B$4:$C$67,2,FALSE))=D40,"",VLOOKUP(D40,(Codigo!$B$4:$C$67),2,FALSE))</f>
        <v/>
      </c>
      <c r="C40" s="104" t="str">
        <f>IF(IF(ISERROR(VLOOKUP(D40,Codigo!$B$4:$C$67,2,FALSE)),"",VLOOKUP(D40,Codigo!$B$4:$C$67,2,FALSE))=D40,"",VLOOKUP(D40,(Codigo!$B$2:$D$67),3,FALSE))</f>
        <v/>
      </c>
      <c r="D40" s="78"/>
      <c r="E40" s="79"/>
      <c r="F40" s="67"/>
      <c r="G40" s="44"/>
      <c r="H40" s="175"/>
      <c r="J40" s="312" t="str">
        <f t="shared" si="0"/>
        <v/>
      </c>
      <c r="K40" s="313" t="str">
        <f t="shared" si="1"/>
        <v/>
      </c>
      <c r="L40" s="313" t="str">
        <f t="shared" si="2"/>
        <v/>
      </c>
    </row>
    <row r="41" spans="2:12">
      <c r="B41" s="104" t="str">
        <f>IF(IF(ISERROR(VLOOKUP(D41,Codigo!$B$4:$C$67,2,FALSE)),"",VLOOKUP(D41,Codigo!$B$4:$C$67,2,FALSE))=D41,"",VLOOKUP(D41,(Codigo!$B$4:$C$67),2,FALSE))</f>
        <v/>
      </c>
      <c r="C41" s="104" t="str">
        <f>IF(IF(ISERROR(VLOOKUP(D41,Codigo!$B$4:$C$67,2,FALSE)),"",VLOOKUP(D41,Codigo!$B$4:$C$67,2,FALSE))=D41,"",VLOOKUP(D41,(Codigo!$B$2:$D$67),3,FALSE))</f>
        <v/>
      </c>
      <c r="D41" s="78"/>
      <c r="E41" s="79"/>
      <c r="F41" s="67"/>
      <c r="G41" s="44"/>
      <c r="H41" s="175"/>
      <c r="J41" s="312" t="str">
        <f t="shared" si="0"/>
        <v/>
      </c>
      <c r="K41" s="313" t="str">
        <f t="shared" si="1"/>
        <v/>
      </c>
      <c r="L41" s="313" t="str">
        <f t="shared" si="2"/>
        <v/>
      </c>
    </row>
    <row r="42" spans="2:12">
      <c r="B42" s="104" t="str">
        <f>IF(IF(ISERROR(VLOOKUP(D42,Codigo!$B$4:$C$67,2,FALSE)),"",VLOOKUP(D42,Codigo!$B$4:$C$67,2,FALSE))=D42,"",VLOOKUP(D42,(Codigo!$B$4:$C$67),2,FALSE))</f>
        <v/>
      </c>
      <c r="C42" s="104" t="str">
        <f>IF(IF(ISERROR(VLOOKUP(D42,Codigo!$B$4:$C$67,2,FALSE)),"",VLOOKUP(D42,Codigo!$B$4:$C$67,2,FALSE))=D42,"",VLOOKUP(D42,(Codigo!$B$2:$D$67),3,FALSE))</f>
        <v/>
      </c>
      <c r="D42" s="78"/>
      <c r="E42" s="79"/>
      <c r="F42" s="67"/>
      <c r="G42" s="44"/>
      <c r="H42" s="175"/>
      <c r="J42" s="312" t="str">
        <f t="shared" si="0"/>
        <v/>
      </c>
      <c r="K42" s="313" t="str">
        <f t="shared" si="1"/>
        <v/>
      </c>
      <c r="L42" s="313" t="str">
        <f t="shared" si="2"/>
        <v/>
      </c>
    </row>
    <row r="43" spans="2:12">
      <c r="B43" s="104" t="str">
        <f>IF(IF(ISERROR(VLOOKUP(D43,Codigo!$B$4:$C$67,2,FALSE)),"",VLOOKUP(D43,Codigo!$B$4:$C$67,2,FALSE))=D43,"",VLOOKUP(D43,(Codigo!$B$4:$C$67),2,FALSE))</f>
        <v/>
      </c>
      <c r="C43" s="104" t="str">
        <f>IF(IF(ISERROR(VLOOKUP(D43,Codigo!$B$4:$C$67,2,FALSE)),"",VLOOKUP(D43,Codigo!$B$4:$C$67,2,FALSE))=D43,"",VLOOKUP(D43,(Codigo!$B$2:$D$67),3,FALSE))</f>
        <v/>
      </c>
      <c r="D43" s="78"/>
      <c r="E43" s="79"/>
      <c r="F43" s="105"/>
      <c r="G43" s="44"/>
      <c r="H43" s="175"/>
      <c r="J43" s="312" t="str">
        <f t="shared" si="0"/>
        <v/>
      </c>
      <c r="K43" s="313" t="str">
        <f t="shared" si="1"/>
        <v/>
      </c>
      <c r="L43" s="313" t="str">
        <f t="shared" si="2"/>
        <v/>
      </c>
    </row>
    <row r="44" spans="2:12">
      <c r="B44" s="104" t="str">
        <f>IF(IF(ISERROR(VLOOKUP(D44,Codigo!$B$4:$C$67,2,FALSE)),"",VLOOKUP(D44,Codigo!$B$4:$C$67,2,FALSE))=D44,"",VLOOKUP(D44,(Codigo!$B$4:$C$67),2,FALSE))</f>
        <v/>
      </c>
      <c r="C44" s="104" t="str">
        <f>IF(IF(ISERROR(VLOOKUP(D44,Codigo!$B$4:$C$67,2,FALSE)),"",VLOOKUP(D44,Codigo!$B$4:$C$67,2,FALSE))=D44,"",VLOOKUP(D44,(Codigo!$B$2:$D$67),3,FALSE))</f>
        <v/>
      </c>
      <c r="D44" s="78"/>
      <c r="E44" s="79"/>
      <c r="F44" s="67"/>
      <c r="G44" s="44"/>
      <c r="H44" s="175"/>
      <c r="J44" s="312" t="str">
        <f t="shared" si="0"/>
        <v/>
      </c>
      <c r="K44" s="313" t="str">
        <f t="shared" si="1"/>
        <v/>
      </c>
      <c r="L44" s="313" t="str">
        <f t="shared" si="2"/>
        <v/>
      </c>
    </row>
    <row r="45" spans="2:12">
      <c r="B45" s="104" t="str">
        <f>IF(IF(ISERROR(VLOOKUP(D45,Codigo!$B$4:$C$67,2,FALSE)),"",VLOOKUP(D45,Codigo!$B$4:$C$67,2,FALSE))=D45,"",VLOOKUP(D45,(Codigo!$B$4:$C$67),2,FALSE))</f>
        <v/>
      </c>
      <c r="C45" s="104" t="str">
        <f>IF(IF(ISERROR(VLOOKUP(D45,Codigo!$B$4:$C$67,2,FALSE)),"",VLOOKUP(D45,Codigo!$B$4:$C$67,2,FALSE))=D45,"",VLOOKUP(D45,(Codigo!$B$2:$D$67),3,FALSE))</f>
        <v/>
      </c>
      <c r="D45" s="78"/>
      <c r="E45" s="79"/>
      <c r="F45" s="67"/>
      <c r="G45" s="44"/>
      <c r="H45" s="175"/>
      <c r="J45" s="312" t="str">
        <f t="shared" si="0"/>
        <v/>
      </c>
      <c r="K45" s="313" t="str">
        <f t="shared" si="1"/>
        <v/>
      </c>
      <c r="L45" s="313" t="str">
        <f t="shared" si="2"/>
        <v/>
      </c>
    </row>
    <row r="46" spans="2:12">
      <c r="B46" s="104" t="str">
        <f>IF(IF(ISERROR(VLOOKUP(D46,Codigo!$B$4:$C$67,2,FALSE)),"",VLOOKUP(D46,Codigo!$B$4:$C$67,2,FALSE))=D46,"",VLOOKUP(D46,(Codigo!$B$4:$C$67),2,FALSE))</f>
        <v/>
      </c>
      <c r="C46" s="104" t="str">
        <f>IF(IF(ISERROR(VLOOKUP(D46,Codigo!$B$4:$C$67,2,FALSE)),"",VLOOKUP(D46,Codigo!$B$4:$C$67,2,FALSE))=D46,"",VLOOKUP(D46,(Codigo!$B$2:$D$67),3,FALSE))</f>
        <v/>
      </c>
      <c r="D46" s="78"/>
      <c r="E46" s="79"/>
      <c r="F46" s="67"/>
      <c r="G46" s="44"/>
      <c r="H46" s="175"/>
      <c r="J46" s="312" t="str">
        <f t="shared" si="0"/>
        <v/>
      </c>
      <c r="K46" s="313" t="str">
        <f t="shared" si="1"/>
        <v/>
      </c>
      <c r="L46" s="313" t="str">
        <f t="shared" si="2"/>
        <v/>
      </c>
    </row>
    <row r="47" spans="2:12">
      <c r="B47" s="104" t="str">
        <f>IF(IF(ISERROR(VLOOKUP(D47,Codigo!$B$4:$C$67,2,FALSE)),"",VLOOKUP(D47,Codigo!$B$4:$C$67,2,FALSE))=D47,"",VLOOKUP(D47,(Codigo!$B$4:$C$67),2,FALSE))</f>
        <v/>
      </c>
      <c r="C47" s="104" t="str">
        <f>IF(IF(ISERROR(VLOOKUP(D47,Codigo!$B$4:$C$67,2,FALSE)),"",VLOOKUP(D47,Codigo!$B$4:$C$67,2,FALSE))=D47,"",VLOOKUP(D47,(Codigo!$B$2:$D$67),3,FALSE))</f>
        <v/>
      </c>
      <c r="D47" s="78"/>
      <c r="E47" s="79"/>
      <c r="F47" s="99"/>
      <c r="G47" s="44"/>
      <c r="H47" s="175"/>
      <c r="J47" s="312" t="str">
        <f t="shared" si="0"/>
        <v/>
      </c>
      <c r="K47" s="313" t="str">
        <f t="shared" si="1"/>
        <v/>
      </c>
      <c r="L47" s="313" t="str">
        <f t="shared" si="2"/>
        <v/>
      </c>
    </row>
    <row r="48" spans="2:12">
      <c r="B48" s="104" t="str">
        <f>IF(IF(ISERROR(VLOOKUP(D48,Codigo!$B$4:$C$67,2,FALSE)),"",VLOOKUP(D48,Codigo!$B$4:$C$67,2,FALSE))=D48,"",VLOOKUP(D48,(Codigo!$B$4:$C$67),2,FALSE))</f>
        <v/>
      </c>
      <c r="C48" s="104" t="str">
        <f>IF(IF(ISERROR(VLOOKUP(D48,Codigo!$B$4:$C$67,2,FALSE)),"",VLOOKUP(D48,Codigo!$B$4:$C$67,2,FALSE))=D48,"",VLOOKUP(D48,(Codigo!$B$2:$D$67),3,FALSE))</f>
        <v/>
      </c>
      <c r="D48" s="78"/>
      <c r="E48" s="79"/>
      <c r="F48" s="105"/>
      <c r="G48" s="44"/>
      <c r="H48" s="175"/>
      <c r="J48" s="312" t="str">
        <f t="shared" si="0"/>
        <v/>
      </c>
      <c r="K48" s="313" t="str">
        <f t="shared" si="1"/>
        <v/>
      </c>
      <c r="L48" s="313" t="str">
        <f t="shared" si="2"/>
        <v/>
      </c>
    </row>
    <row r="49" spans="2:12">
      <c r="B49" s="104" t="str">
        <f>IF(IF(ISERROR(VLOOKUP(D49,Codigo!$B$4:$C$67,2,FALSE)),"",VLOOKUP(D49,Codigo!$B$4:$C$67,2,FALSE))=D49,"",VLOOKUP(D49,(Codigo!$B$4:$C$67),2,FALSE))</f>
        <v/>
      </c>
      <c r="C49" s="104" t="str">
        <f>IF(IF(ISERROR(VLOOKUP(D49,Codigo!$B$4:$C$67,2,FALSE)),"",VLOOKUP(D49,Codigo!$B$4:$C$67,2,FALSE))=D49,"",VLOOKUP(D49,(Codigo!$B$2:$D$67),3,FALSE))</f>
        <v/>
      </c>
      <c r="D49" s="78"/>
      <c r="E49" s="79"/>
      <c r="F49" s="99"/>
      <c r="G49" s="44"/>
      <c r="H49" s="175"/>
      <c r="J49" s="312" t="str">
        <f t="shared" si="0"/>
        <v/>
      </c>
      <c r="K49" s="313" t="str">
        <f t="shared" si="1"/>
        <v/>
      </c>
      <c r="L49" s="313" t="str">
        <f t="shared" si="2"/>
        <v/>
      </c>
    </row>
    <row r="50" spans="2:12">
      <c r="B50" s="104" t="str">
        <f>IF(IF(ISERROR(VLOOKUP(D50,Codigo!$B$4:$C$67,2,FALSE)),"",VLOOKUP(D50,Codigo!$B$4:$C$67,2,FALSE))=D50,"",VLOOKUP(D50,(Codigo!$B$4:$C$67),2,FALSE))</f>
        <v/>
      </c>
      <c r="C50" s="104" t="str">
        <f>IF(IF(ISERROR(VLOOKUP(D50,Codigo!$B$4:$C$67,2,FALSE)),"",VLOOKUP(D50,Codigo!$B$4:$C$67,2,FALSE))=D50,"",VLOOKUP(D50,(Codigo!$B$2:$D$67),3,FALSE))</f>
        <v/>
      </c>
      <c r="D50" s="78"/>
      <c r="E50" s="79"/>
      <c r="F50" s="99"/>
      <c r="G50" s="44"/>
      <c r="H50" s="175"/>
      <c r="J50" s="312" t="str">
        <f t="shared" si="0"/>
        <v/>
      </c>
      <c r="K50" s="313" t="str">
        <f t="shared" si="1"/>
        <v/>
      </c>
      <c r="L50" s="313" t="str">
        <f t="shared" si="2"/>
        <v/>
      </c>
    </row>
    <row r="51" spans="2:12">
      <c r="B51" s="104" t="str">
        <f>IF(IF(ISERROR(VLOOKUP(D51,Codigo!$B$4:$C$67,2,FALSE)),"",VLOOKUP(D51,Codigo!$B$4:$C$67,2,FALSE))=D51,"",VLOOKUP(D51,(Codigo!$B$4:$C$67),2,FALSE))</f>
        <v/>
      </c>
      <c r="C51" s="104" t="str">
        <f>IF(IF(ISERROR(VLOOKUP(D51,Codigo!$B$4:$C$67,2,FALSE)),"",VLOOKUP(D51,Codigo!$B$4:$C$67,2,FALSE))=D51,"",VLOOKUP(D51,(Codigo!$B$2:$D$67),3,FALSE))</f>
        <v/>
      </c>
      <c r="D51" s="78"/>
      <c r="E51" s="79"/>
      <c r="F51" s="99"/>
      <c r="G51" s="44"/>
      <c r="H51" s="175"/>
      <c r="J51" s="312" t="str">
        <f t="shared" si="0"/>
        <v/>
      </c>
      <c r="K51" s="313" t="str">
        <f t="shared" si="1"/>
        <v/>
      </c>
      <c r="L51" s="313" t="str">
        <f t="shared" si="2"/>
        <v/>
      </c>
    </row>
    <row r="52" spans="2:12">
      <c r="B52" s="104" t="str">
        <f>IF(IF(ISERROR(VLOOKUP(D52,Codigo!$B$4:$C$67,2,FALSE)),"",VLOOKUP(D52,Codigo!$B$4:$C$67,2,FALSE))=D52,"",VLOOKUP(D52,(Codigo!$B$4:$C$67),2,FALSE))</f>
        <v/>
      </c>
      <c r="C52" s="104" t="str">
        <f>IF(IF(ISERROR(VLOOKUP(D52,Codigo!$B$4:$C$67,2,FALSE)),"",VLOOKUP(D52,Codigo!$B$4:$C$67,2,FALSE))=D52,"",VLOOKUP(D52,(Codigo!$B$2:$D$67),3,FALSE))</f>
        <v/>
      </c>
      <c r="D52" s="78"/>
      <c r="E52" s="79"/>
      <c r="F52" s="105"/>
      <c r="G52" s="44"/>
      <c r="H52" s="175"/>
      <c r="J52" s="312" t="str">
        <f t="shared" si="0"/>
        <v/>
      </c>
      <c r="K52" s="313" t="str">
        <f t="shared" si="1"/>
        <v/>
      </c>
      <c r="L52" s="313" t="str">
        <f t="shared" si="2"/>
        <v/>
      </c>
    </row>
    <row r="53" spans="2:12">
      <c r="B53" s="104" t="str">
        <f>IF(IF(ISERROR(VLOOKUP(D53,Codigo!$B$4:$C$67,2,FALSE)),"",VLOOKUP(D53,Codigo!$B$4:$C$67,2,FALSE))=D53,"",VLOOKUP(D53,(Codigo!$B$4:$C$67),2,FALSE))</f>
        <v/>
      </c>
      <c r="C53" s="104" t="str">
        <f>IF(IF(ISERROR(VLOOKUP(D53,Codigo!$B$4:$C$67,2,FALSE)),"",VLOOKUP(D53,Codigo!$B$4:$C$67,2,FALSE))=D53,"",VLOOKUP(D53,(Codigo!$B$2:$D$67),3,FALSE))</f>
        <v/>
      </c>
      <c r="D53" s="78"/>
      <c r="E53" s="79"/>
      <c r="F53" s="99"/>
      <c r="G53" s="44"/>
      <c r="H53" s="175"/>
      <c r="J53" s="312" t="str">
        <f t="shared" si="0"/>
        <v/>
      </c>
      <c r="K53" s="313" t="str">
        <f t="shared" si="1"/>
        <v/>
      </c>
      <c r="L53" s="313" t="str">
        <f t="shared" si="2"/>
        <v/>
      </c>
    </row>
    <row r="54" spans="2:12">
      <c r="B54" s="104" t="str">
        <f>IF(IF(ISERROR(VLOOKUP(D54,Codigo!$B$4:$C$67,2,FALSE)),"",VLOOKUP(D54,Codigo!$B$4:$C$67,2,FALSE))=D54,"",VLOOKUP(D54,(Codigo!$B$4:$C$67),2,FALSE))</f>
        <v/>
      </c>
      <c r="C54" s="104" t="str">
        <f>IF(IF(ISERROR(VLOOKUP(D54,Codigo!$B$4:$C$67,2,FALSE)),"",VLOOKUP(D54,Codigo!$B$4:$C$67,2,FALSE))=D54,"",VLOOKUP(D54,(Codigo!$B$2:$D$67),3,FALSE))</f>
        <v/>
      </c>
      <c r="D54" s="78"/>
      <c r="E54" s="79"/>
      <c r="F54" s="99"/>
      <c r="G54" s="44"/>
      <c r="H54" s="175"/>
      <c r="J54" s="312" t="str">
        <f t="shared" si="0"/>
        <v/>
      </c>
      <c r="K54" s="313" t="str">
        <f t="shared" si="1"/>
        <v/>
      </c>
      <c r="L54" s="313" t="str">
        <f t="shared" si="2"/>
        <v/>
      </c>
    </row>
    <row r="55" spans="2:12">
      <c r="B55" s="104" t="str">
        <f>IF(IF(ISERROR(VLOOKUP(D55,Codigo!$B$4:$C$67,2,FALSE)),"",VLOOKUP(D55,Codigo!$B$4:$C$67,2,FALSE))=D55,"",VLOOKUP(D55,(Codigo!$B$4:$C$67),2,FALSE))</f>
        <v/>
      </c>
      <c r="C55" s="104" t="str">
        <f>IF(IF(ISERROR(VLOOKUP(D55,Codigo!$B$4:$C$67,2,FALSE)),"",VLOOKUP(D55,Codigo!$B$4:$C$67,2,FALSE))=D55,"",VLOOKUP(D55,(Codigo!$B$2:$D$67),3,FALSE))</f>
        <v/>
      </c>
      <c r="D55" s="78"/>
      <c r="E55" s="79"/>
      <c r="F55" s="99"/>
      <c r="G55" s="44"/>
      <c r="H55" s="175"/>
      <c r="J55" s="312" t="str">
        <f t="shared" si="0"/>
        <v/>
      </c>
      <c r="K55" s="313" t="str">
        <f t="shared" si="1"/>
        <v/>
      </c>
      <c r="L55" s="313" t="str">
        <f t="shared" si="2"/>
        <v/>
      </c>
    </row>
    <row r="56" spans="2:12">
      <c r="B56" s="104" t="str">
        <f>IF(IF(ISERROR(VLOOKUP(D56,Codigo!$B$4:$C$67,2,FALSE)),"",VLOOKUP(D56,Codigo!$B$4:$C$67,2,FALSE))=D56,"",VLOOKUP(D56,(Codigo!$B$4:$C$67),2,FALSE))</f>
        <v/>
      </c>
      <c r="C56" s="104" t="str">
        <f>IF(IF(ISERROR(VLOOKUP(D56,Codigo!$B$4:$C$67,2,FALSE)),"",VLOOKUP(D56,Codigo!$B$4:$C$67,2,FALSE))=D56,"",VLOOKUP(D56,(Codigo!$B$2:$D$67),3,FALSE))</f>
        <v/>
      </c>
      <c r="D56" s="78"/>
      <c r="E56" s="79"/>
      <c r="F56" s="99"/>
      <c r="G56" s="44"/>
      <c r="H56" s="175"/>
      <c r="J56" s="312" t="str">
        <f t="shared" si="0"/>
        <v/>
      </c>
      <c r="K56" s="313" t="str">
        <f t="shared" si="1"/>
        <v/>
      </c>
      <c r="L56" s="313" t="str">
        <f t="shared" si="2"/>
        <v/>
      </c>
    </row>
    <row r="57" spans="2:12">
      <c r="B57" s="104" t="str">
        <f>IF(IF(ISERROR(VLOOKUP(D57,Codigo!$B$4:$C$67,2,FALSE)),"",VLOOKUP(D57,Codigo!$B$4:$C$67,2,FALSE))=D57,"",VLOOKUP(D57,(Codigo!$B$4:$C$67),2,FALSE))</f>
        <v/>
      </c>
      <c r="C57" s="104" t="str">
        <f>IF(IF(ISERROR(VLOOKUP(D57,Codigo!$B$4:$C$67,2,FALSE)),"",VLOOKUP(D57,Codigo!$B$4:$C$67,2,FALSE))=D57,"",VLOOKUP(D57,(Codigo!$B$2:$D$67),3,FALSE))</f>
        <v/>
      </c>
      <c r="D57" s="78"/>
      <c r="E57" s="79"/>
      <c r="F57" s="99"/>
      <c r="G57" s="44"/>
      <c r="H57" s="175"/>
      <c r="J57" s="312" t="str">
        <f t="shared" si="0"/>
        <v/>
      </c>
      <c r="K57" s="313" t="str">
        <f t="shared" si="1"/>
        <v/>
      </c>
      <c r="L57" s="313" t="str">
        <f t="shared" si="2"/>
        <v/>
      </c>
    </row>
    <row r="58" spans="2:12">
      <c r="B58" s="104" t="str">
        <f>IF(IF(ISERROR(VLOOKUP(D58,Codigo!$B$4:$C$67,2,FALSE)),"",VLOOKUP(D58,Codigo!$B$4:$C$67,2,FALSE))=D58,"",VLOOKUP(D58,(Codigo!$B$4:$C$67),2,FALSE))</f>
        <v/>
      </c>
      <c r="C58" s="104" t="str">
        <f>IF(IF(ISERROR(VLOOKUP(D58,Codigo!$B$4:$C$67,2,FALSE)),"",VLOOKUP(D58,Codigo!$B$4:$C$67,2,FALSE))=D58,"",VLOOKUP(D58,(Codigo!$B$2:$D$67),3,FALSE))</f>
        <v/>
      </c>
      <c r="D58" s="78"/>
      <c r="E58" s="79"/>
      <c r="F58" s="99"/>
      <c r="G58" s="44"/>
      <c r="H58" s="175"/>
      <c r="J58" s="312" t="str">
        <f t="shared" si="0"/>
        <v/>
      </c>
      <c r="K58" s="313" t="str">
        <f t="shared" si="1"/>
        <v/>
      </c>
      <c r="L58" s="313" t="str">
        <f t="shared" si="2"/>
        <v/>
      </c>
    </row>
    <row r="59" spans="2:12">
      <c r="B59" s="104" t="str">
        <f>IF(IF(ISERROR(VLOOKUP(D59,Codigo!$B$4:$C$67,2,FALSE)),"",VLOOKUP(D59,Codigo!$B$4:$C$67,2,FALSE))=D59,"",VLOOKUP(D59,(Codigo!$B$4:$C$67),2,FALSE))</f>
        <v/>
      </c>
      <c r="C59" s="104" t="str">
        <f>IF(IF(ISERROR(VLOOKUP(D59,Codigo!$B$4:$C$67,2,FALSE)),"",VLOOKUP(D59,Codigo!$B$4:$C$67,2,FALSE))=D59,"",VLOOKUP(D59,(Codigo!$B$2:$D$67),3,FALSE))</f>
        <v/>
      </c>
      <c r="D59" s="78"/>
      <c r="E59" s="79"/>
      <c r="F59" s="105"/>
      <c r="G59" s="44"/>
      <c r="H59" s="175"/>
      <c r="J59" s="312" t="str">
        <f t="shared" si="0"/>
        <v/>
      </c>
      <c r="K59" s="313" t="str">
        <f t="shared" si="1"/>
        <v/>
      </c>
      <c r="L59" s="313" t="str">
        <f t="shared" si="2"/>
        <v/>
      </c>
    </row>
    <row r="60" spans="2:12">
      <c r="B60" s="104" t="str">
        <f>IF(IF(ISERROR(VLOOKUP(D60,Codigo!$B$4:$C$67,2,FALSE)),"",VLOOKUP(D60,Codigo!$B$4:$C$67,2,FALSE))=D60,"",VLOOKUP(D60,(Codigo!$B$4:$C$67),2,FALSE))</f>
        <v/>
      </c>
      <c r="C60" s="104" t="str">
        <f>IF(IF(ISERROR(VLOOKUP(D60,Codigo!$B$4:$C$67,2,FALSE)),"",VLOOKUP(D60,Codigo!$B$4:$C$67,2,FALSE))=D60,"",VLOOKUP(D60,(Codigo!$B$2:$D$67),3,FALSE))</f>
        <v/>
      </c>
      <c r="D60" s="78"/>
      <c r="E60" s="79"/>
      <c r="F60" s="99"/>
      <c r="G60" s="44"/>
      <c r="H60" s="175"/>
      <c r="J60" s="312" t="str">
        <f t="shared" si="0"/>
        <v/>
      </c>
      <c r="K60" s="313" t="str">
        <f t="shared" si="1"/>
        <v/>
      </c>
      <c r="L60" s="313" t="str">
        <f t="shared" si="2"/>
        <v/>
      </c>
    </row>
    <row r="61" spans="2:12">
      <c r="B61" s="104" t="str">
        <f>IF(IF(ISERROR(VLOOKUP(D61,Codigo!$B$4:$C$67,2,FALSE)),"",VLOOKUP(D61,Codigo!$B$4:$C$67,2,FALSE))=D61,"",VLOOKUP(D61,(Codigo!$B$4:$C$67),2,FALSE))</f>
        <v/>
      </c>
      <c r="C61" s="104" t="str">
        <f>IF(IF(ISERROR(VLOOKUP(D61,Codigo!$B$4:$C$67,2,FALSE)),"",VLOOKUP(D61,Codigo!$B$4:$C$67,2,FALSE))=D61,"",VLOOKUP(D61,(Codigo!$B$2:$D$67),3,FALSE))</f>
        <v/>
      </c>
      <c r="D61" s="78"/>
      <c r="E61" s="79"/>
      <c r="F61" s="99"/>
      <c r="G61" s="44"/>
      <c r="H61" s="175"/>
      <c r="J61" s="312" t="str">
        <f t="shared" si="0"/>
        <v/>
      </c>
      <c r="K61" s="313" t="str">
        <f t="shared" si="1"/>
        <v/>
      </c>
      <c r="L61" s="313" t="str">
        <f t="shared" si="2"/>
        <v/>
      </c>
    </row>
    <row r="62" spans="2:12">
      <c r="B62" s="104" t="str">
        <f>IF(IF(ISERROR(VLOOKUP(D62,Codigo!$B$4:$C$67,2,FALSE)),"",VLOOKUP(D62,Codigo!$B$4:$C$67,2,FALSE))=D62,"",VLOOKUP(D62,(Codigo!$B$4:$C$67),2,FALSE))</f>
        <v/>
      </c>
      <c r="C62" s="104" t="str">
        <f>IF(IF(ISERROR(VLOOKUP(D62,Codigo!$B$4:$C$67,2,FALSE)),"",VLOOKUP(D62,Codigo!$B$4:$C$67,2,FALSE))=D62,"",VLOOKUP(D62,(Codigo!$B$2:$D$67),3,FALSE))</f>
        <v/>
      </c>
      <c r="D62" s="78"/>
      <c r="E62" s="79"/>
      <c r="F62" s="99"/>
      <c r="G62" s="44"/>
      <c r="H62" s="175"/>
      <c r="J62" s="312" t="str">
        <f t="shared" si="0"/>
        <v/>
      </c>
      <c r="K62" s="313" t="str">
        <f t="shared" si="1"/>
        <v/>
      </c>
      <c r="L62" s="313" t="str">
        <f t="shared" si="2"/>
        <v/>
      </c>
    </row>
    <row r="63" spans="2:12">
      <c r="B63" s="104" t="str">
        <f>IF(IF(ISERROR(VLOOKUP(D63,Codigo!$B$4:$C$67,2,FALSE)),"",VLOOKUP(D63,Codigo!$B$4:$C$67,2,FALSE))=D63,"",VLOOKUP(D63,(Codigo!$B$4:$C$67),2,FALSE))</f>
        <v/>
      </c>
      <c r="C63" s="104" t="str">
        <f>IF(IF(ISERROR(VLOOKUP(D63,Codigo!$B$4:$C$67,2,FALSE)),"",VLOOKUP(D63,Codigo!$B$4:$C$67,2,FALSE))=D63,"",VLOOKUP(D63,(Codigo!$B$2:$D$67),3,FALSE))</f>
        <v/>
      </c>
      <c r="D63" s="78"/>
      <c r="E63" s="79"/>
      <c r="F63" s="99"/>
      <c r="G63" s="44"/>
      <c r="H63" s="175"/>
      <c r="J63" s="312" t="str">
        <f t="shared" si="0"/>
        <v/>
      </c>
      <c r="K63" s="313" t="str">
        <f t="shared" si="1"/>
        <v/>
      </c>
      <c r="L63" s="313" t="str">
        <f t="shared" si="2"/>
        <v/>
      </c>
    </row>
    <row r="64" spans="2:12">
      <c r="B64" s="104" t="str">
        <f>IF(IF(ISERROR(VLOOKUP(D64,Codigo!$B$4:$C$67,2,FALSE)),"",VLOOKUP(D64,Codigo!$B$4:$C$67,2,FALSE))=D64,"",VLOOKUP(D64,(Codigo!$B$4:$C$67),2,FALSE))</f>
        <v/>
      </c>
      <c r="C64" s="104" t="str">
        <f>IF(IF(ISERROR(VLOOKUP(D64,Codigo!$B$4:$C$67,2,FALSE)),"",VLOOKUP(D64,Codigo!$B$4:$C$67,2,FALSE))=D64,"",VLOOKUP(D64,(Codigo!$B$2:$D$67),3,FALSE))</f>
        <v/>
      </c>
      <c r="D64" s="78"/>
      <c r="E64" s="79"/>
      <c r="F64" s="99"/>
      <c r="G64" s="44"/>
      <c r="H64" s="175"/>
      <c r="J64" s="312" t="str">
        <f t="shared" si="0"/>
        <v/>
      </c>
      <c r="K64" s="313" t="str">
        <f t="shared" si="1"/>
        <v/>
      </c>
      <c r="L64" s="313" t="str">
        <f t="shared" si="2"/>
        <v/>
      </c>
    </row>
    <row r="65" spans="2:12">
      <c r="B65" s="104" t="str">
        <f>IF(IF(ISERROR(VLOOKUP(D65,Codigo!$B$4:$C$67,2,FALSE)),"",VLOOKUP(D65,Codigo!$B$4:$C$67,2,FALSE))=D65,"",VLOOKUP(D65,(Codigo!$B$4:$C$67),2,FALSE))</f>
        <v/>
      </c>
      <c r="C65" s="104" t="str">
        <f>IF(IF(ISERROR(VLOOKUP(D65,Codigo!$B$4:$C$67,2,FALSE)),"",VLOOKUP(D65,Codigo!$B$4:$C$67,2,FALSE))=D65,"",VLOOKUP(D65,(Codigo!$B$2:$D$67),3,FALSE))</f>
        <v/>
      </c>
      <c r="D65" s="78"/>
      <c r="E65" s="79"/>
      <c r="F65" s="99"/>
      <c r="G65" s="44"/>
      <c r="H65" s="175"/>
      <c r="J65" s="312" t="str">
        <f t="shared" si="0"/>
        <v/>
      </c>
      <c r="K65" s="313" t="str">
        <f t="shared" si="1"/>
        <v/>
      </c>
      <c r="L65" s="313" t="str">
        <f t="shared" si="2"/>
        <v/>
      </c>
    </row>
    <row r="66" spans="2:12">
      <c r="B66" s="104" t="str">
        <f>IF(IF(ISERROR(VLOOKUP(D66,Codigo!$B$4:$C$67,2,FALSE)),"",VLOOKUP(D66,Codigo!$B$4:$C$67,2,FALSE))=D66,"",VLOOKUP(D66,(Codigo!$B$4:$C$67),2,FALSE))</f>
        <v/>
      </c>
      <c r="C66" s="104" t="str">
        <f>IF(IF(ISERROR(VLOOKUP(D66,Codigo!$B$4:$C$67,2,FALSE)),"",VLOOKUP(D66,Codigo!$B$4:$C$67,2,FALSE))=D66,"",VLOOKUP(D66,(Codigo!$B$2:$D$67),3,FALSE))</f>
        <v/>
      </c>
      <c r="D66" s="78"/>
      <c r="E66" s="79"/>
      <c r="F66" s="99"/>
      <c r="G66" s="44"/>
      <c r="H66" s="175"/>
      <c r="J66" s="312" t="str">
        <f t="shared" si="0"/>
        <v/>
      </c>
      <c r="K66" s="313" t="str">
        <f t="shared" si="1"/>
        <v/>
      </c>
      <c r="L66" s="313" t="str">
        <f t="shared" si="2"/>
        <v/>
      </c>
    </row>
    <row r="67" spans="2:12">
      <c r="B67" s="104" t="str">
        <f>IF(IF(ISERROR(VLOOKUP(D67,Codigo!$B$4:$C$67,2,FALSE)),"",VLOOKUP(D67,Codigo!$B$4:$C$67,2,FALSE))=D67,"",VLOOKUP(D67,(Codigo!$B$4:$C$67),2,FALSE))</f>
        <v/>
      </c>
      <c r="C67" s="104" t="str">
        <f>IF(IF(ISERROR(VLOOKUP(D67,Codigo!$B$4:$C$67,2,FALSE)),"",VLOOKUP(D67,Codigo!$B$4:$C$67,2,FALSE))=D67,"",VLOOKUP(D67,(Codigo!$B$2:$D$67),3,FALSE))</f>
        <v/>
      </c>
      <c r="D67" s="78"/>
      <c r="E67" s="79"/>
      <c r="F67" s="99"/>
      <c r="G67" s="44"/>
      <c r="H67" s="175"/>
      <c r="J67" s="312" t="str">
        <f t="shared" si="0"/>
        <v/>
      </c>
      <c r="K67" s="313" t="str">
        <f t="shared" si="1"/>
        <v/>
      </c>
      <c r="L67" s="313" t="str">
        <f t="shared" si="2"/>
        <v/>
      </c>
    </row>
    <row r="68" spans="2:12">
      <c r="B68" s="104" t="str">
        <f>IF(IF(ISERROR(VLOOKUP(D68,Codigo!$B$4:$C$67,2,FALSE)),"",VLOOKUP(D68,Codigo!$B$4:$C$67,2,FALSE))=D68,"",VLOOKUP(D68,(Codigo!$B$4:$C$67),2,FALSE))</f>
        <v/>
      </c>
      <c r="C68" s="104" t="str">
        <f>IF(IF(ISERROR(VLOOKUP(D68,Codigo!$B$4:$C$67,2,FALSE)),"",VLOOKUP(D68,Codigo!$B$4:$C$67,2,FALSE))=D68,"",VLOOKUP(D68,(Codigo!$B$2:$D$67),3,FALSE))</f>
        <v/>
      </c>
      <c r="D68" s="78"/>
      <c r="E68" s="79"/>
      <c r="F68" s="99"/>
      <c r="G68" s="44"/>
      <c r="H68" s="175"/>
      <c r="J68" s="312" t="str">
        <f t="shared" si="0"/>
        <v/>
      </c>
      <c r="K68" s="313" t="str">
        <f t="shared" si="1"/>
        <v/>
      </c>
      <c r="L68" s="313" t="str">
        <f t="shared" si="2"/>
        <v/>
      </c>
    </row>
    <row r="69" spans="2:12">
      <c r="B69" s="104" t="str">
        <f>IF(IF(ISERROR(VLOOKUP(D69,Codigo!$B$4:$C$67,2,FALSE)),"",VLOOKUP(D69,Codigo!$B$4:$C$67,2,FALSE))=D69,"",VLOOKUP(D69,(Codigo!$B$4:$C$67),2,FALSE))</f>
        <v/>
      </c>
      <c r="C69" s="104" t="str">
        <f>IF(IF(ISERROR(VLOOKUP(D69,Codigo!$B$4:$C$67,2,FALSE)),"",VLOOKUP(D69,Codigo!$B$4:$C$67,2,FALSE))=D69,"",VLOOKUP(D69,(Codigo!$B$2:$D$67),3,FALSE))</f>
        <v/>
      </c>
      <c r="D69" s="78"/>
      <c r="E69" s="79"/>
      <c r="F69" s="99"/>
      <c r="G69" s="44"/>
      <c r="H69" s="175"/>
      <c r="J69" s="312" t="str">
        <f t="shared" si="0"/>
        <v/>
      </c>
      <c r="K69" s="313" t="str">
        <f t="shared" si="1"/>
        <v/>
      </c>
      <c r="L69" s="313" t="str">
        <f t="shared" si="2"/>
        <v/>
      </c>
    </row>
    <row r="70" spans="2:12">
      <c r="B70" s="104" t="str">
        <f>IF(IF(ISERROR(VLOOKUP(D70,Codigo!$B$4:$C$67,2,FALSE)),"",VLOOKUP(D70,Codigo!$B$4:$C$67,2,FALSE))=D70,"",VLOOKUP(D70,(Codigo!$B$4:$C$67),2,FALSE))</f>
        <v/>
      </c>
      <c r="C70" s="104" t="str">
        <f>IF(IF(ISERROR(VLOOKUP(D70,Codigo!$B$4:$C$67,2,FALSE)),"",VLOOKUP(D70,Codigo!$B$4:$C$67,2,FALSE))=D70,"",VLOOKUP(D70,(Codigo!$B$2:$D$67),3,FALSE))</f>
        <v/>
      </c>
      <c r="D70" s="78"/>
      <c r="E70" s="79"/>
      <c r="F70" s="99"/>
      <c r="G70" s="44"/>
      <c r="H70" s="175"/>
      <c r="J70" s="312" t="str">
        <f t="shared" si="0"/>
        <v/>
      </c>
      <c r="K70" s="313" t="str">
        <f t="shared" si="1"/>
        <v/>
      </c>
      <c r="L70" s="313" t="str">
        <f t="shared" si="2"/>
        <v/>
      </c>
    </row>
    <row r="71" spans="2:12">
      <c r="B71" s="104" t="str">
        <f>IF(IF(ISERROR(VLOOKUP(D71,Codigo!$B$4:$C$67,2,FALSE)),"",VLOOKUP(D71,Codigo!$B$4:$C$67,2,FALSE))=D71,"",VLOOKUP(D71,(Codigo!$B$4:$C$67),2,FALSE))</f>
        <v/>
      </c>
      <c r="C71" s="104" t="str">
        <f>IF(IF(ISERROR(VLOOKUP(D71,Codigo!$B$4:$C$67,2,FALSE)),"",VLOOKUP(D71,Codigo!$B$4:$C$67,2,FALSE))=D71,"",VLOOKUP(D71,(Codigo!$B$2:$D$67),3,FALSE))</f>
        <v/>
      </c>
      <c r="D71" s="78"/>
      <c r="E71" s="79"/>
      <c r="F71" s="99"/>
      <c r="G71" s="44"/>
      <c r="H71" s="175"/>
      <c r="J71" s="312" t="str">
        <f>IF(H71="",(""),IF(H71="DP",(J70+G71),IF(H71="DB",(J70-G71),IF(H71="TR",(J70-G71),IF(H71="CH",(J70-G71),IF(H71="SQ",(J70-G71),J70))))))</f>
        <v/>
      </c>
      <c r="K71" s="313" t="str">
        <f>IF(H71="",(""),IF(H71="SQ",(K70+G71),IF(H71="RD",(K70+G71),IF(H71="DI",(K70-G71),K70))))</f>
        <v/>
      </c>
      <c r="L71" s="313" t="str">
        <f>IF(H71="",(""),IF(H71="CC",(L70+G71),IF(H71="PC",(L70+G71),L70)))</f>
        <v/>
      </c>
    </row>
    <row r="72" spans="2:12">
      <c r="B72" s="104" t="str">
        <f>IF(IF(ISERROR(VLOOKUP(D72,Codigo!$B$4:$C$67,2,FALSE)),"",VLOOKUP(D72,Codigo!$B$4:$C$67,2,FALSE))=D72,"",VLOOKUP(D72,(Codigo!$B$4:$C$67),2,FALSE))</f>
        <v/>
      </c>
      <c r="C72" s="104" t="str">
        <f>IF(IF(ISERROR(VLOOKUP(D72,Codigo!$B$4:$C$67,2,FALSE)),"",VLOOKUP(D72,Codigo!$B$4:$C$67,2,FALSE))=D72,"",VLOOKUP(D72,(Codigo!$B$2:$D$67),3,FALSE))</f>
        <v/>
      </c>
      <c r="D72" s="78"/>
      <c r="E72" s="79"/>
      <c r="F72" s="99"/>
      <c r="G72" s="44"/>
      <c r="H72" s="175"/>
      <c r="J72" s="312" t="str">
        <f>IF(H72="",(""),IF(H72="DP",(J71+G72),IF(H72="DB",(J71-G72),IF(H72="TR",(J71-G72),IF(H72="CH",(J71-G72),IF(H72="SQ",(J71-G72),J71))))))</f>
        <v/>
      </c>
      <c r="K72" s="313" t="str">
        <f>IF(H72="",(""),IF(H72="SQ",(K71+G72),IF(H72="RD",(K71+G72),IF(H72="DI",(K71-G72),K71))))</f>
        <v/>
      </c>
      <c r="L72" s="313" t="str">
        <f>IF(H72="",(""),IF(H72="CC",(L71+G72),IF(H72="PC",(L71+G72),L71)))</f>
        <v/>
      </c>
    </row>
    <row r="73" spans="2:12">
      <c r="B73" s="104" t="str">
        <f>IF(IF(ISERROR(VLOOKUP(D73,Codigo!$B$4:$C$67,2,FALSE)),"",VLOOKUP(D73,Codigo!$B$4:$C$67,2,FALSE))=D73,"",VLOOKUP(D73,(Codigo!$B$4:$C$67),2,FALSE))</f>
        <v/>
      </c>
      <c r="C73" s="104" t="str">
        <f>IF(IF(ISERROR(VLOOKUP(D73,Codigo!$B$4:$C$67,2,FALSE)),"",VLOOKUP(D73,Codigo!$B$4:$C$67,2,FALSE))=D73,"",VLOOKUP(D73,(Codigo!$B$2:$D$67),3,FALSE))</f>
        <v/>
      </c>
      <c r="D73" s="78"/>
      <c r="E73" s="79"/>
      <c r="F73" s="99"/>
      <c r="G73" s="44"/>
      <c r="H73" s="175"/>
      <c r="J73" s="312" t="str">
        <f>IF(H73="",(""),IF(H73="DP",(J72+G73),IF(H73="DB",(J72-G73),IF(H73="TR",(J72-G73),IF(H73="CH",(J72-G73),IF(H73="SQ",(J72-G73),J72))))))</f>
        <v/>
      </c>
      <c r="K73" s="313" t="str">
        <f>IF(H73="",(""),IF(H73="SQ",(K72+G73),IF(H73="RD",(K72+G73),IF(H73="DI",(K72-G73),K72))))</f>
        <v/>
      </c>
      <c r="L73" s="313" t="str">
        <f>IF(H73="",(""),IF(H73="CC",(L72+G73),IF(H73="PC",(L72+G73),L72)))</f>
        <v/>
      </c>
    </row>
    <row r="74" spans="2:12">
      <c r="B74" s="104" t="str">
        <f>IF(IF(ISERROR(VLOOKUP(D74,Codigo!$B$4:$C$67,2,FALSE)),"",VLOOKUP(D74,Codigo!$B$4:$C$67,2,FALSE))=D74,"",VLOOKUP(D74,(Codigo!$B$4:$C$67),2,FALSE))</f>
        <v/>
      </c>
      <c r="C74" s="104" t="str">
        <f>IF(IF(ISERROR(VLOOKUP(D74,Codigo!$B$4:$C$67,2,FALSE)),"",VLOOKUP(D74,Codigo!$B$4:$C$67,2,FALSE))=D74,"",VLOOKUP(D74,(Codigo!$B$2:$D$67),3,FALSE))</f>
        <v/>
      </c>
      <c r="D74" s="78"/>
      <c r="E74" s="79"/>
      <c r="F74" s="99"/>
      <c r="G74" s="44"/>
      <c r="H74" s="175"/>
      <c r="J74" s="312" t="str">
        <f>IF(H74="",(""),IF(H74="DP",(J73+G74),IF(H74="DB",(J73-G74),IF(H74="TR",(J73-G74),IF(H74="CH",(J73-G74),IF(H74="SQ",(J73-G74),J73))))))</f>
        <v/>
      </c>
      <c r="K74" s="313" t="str">
        <f>IF(H74="",(""),IF(H74="SQ",(K73+G74),IF(H74="RD",(K73+G74),IF(H74="DI",(K73-G74),K73))))</f>
        <v/>
      </c>
      <c r="L74" s="313" t="str">
        <f>IF(H74="",(""),IF(H74="CC",(L73+G74),IF(H74="PC",(L73+G74),L73)))</f>
        <v/>
      </c>
    </row>
    <row r="75" spans="2:12">
      <c r="B75" s="104" t="str">
        <f>IF(IF(ISERROR(VLOOKUP(D75,Codigo!$B$4:$C$67,2,FALSE)),"",VLOOKUP(D75,Codigo!$B$4:$C$67,2,FALSE))=D75,"",VLOOKUP(D75,(Codigo!$B$4:$C$67),2,FALSE))</f>
        <v/>
      </c>
      <c r="C75" s="104" t="str">
        <f>IF(IF(ISERROR(VLOOKUP(D75,Codigo!$B$4:$C$67,2,FALSE)),"",VLOOKUP(D75,Codigo!$B$4:$C$67,2,FALSE))=D75,"",VLOOKUP(D75,(Codigo!$B$2:$D$67),3,FALSE))</f>
        <v/>
      </c>
      <c r="D75" s="78"/>
      <c r="E75" s="79"/>
      <c r="F75" s="99"/>
      <c r="G75" s="44"/>
      <c r="H75" s="175"/>
      <c r="J75" s="312" t="str">
        <f>IF(H75="",(""),IF(H75="DP",(J74+G75),IF(H75="DB",(J74-G75),IF(H75="TR",(J74-G75),IF(H75="CH",(J74-G75),IF(H75="SQ",(J74-G75),J74))))))</f>
        <v/>
      </c>
      <c r="K75" s="313" t="str">
        <f>IF(H75="",(""),IF(H75="SQ",(K74+G75),IF(H75="RD",(K74+G75),IF(H75="DI",(K74-G75),K74))))</f>
        <v/>
      </c>
      <c r="L75" s="313" t="str">
        <f>IF(H75="",(""),IF(H75="CC",(L74+G75),IF(H75="PC",(L74+G75),L74)))</f>
        <v/>
      </c>
    </row>
    <row r="76" spans="2:12" ht="18.75">
      <c r="B76" s="81"/>
      <c r="C76" s="81"/>
      <c r="D76" s="81"/>
      <c r="E76" s="74"/>
      <c r="F76" s="76" t="s">
        <v>154</v>
      </c>
      <c r="G76" s="77"/>
      <c r="H76" s="81"/>
      <c r="I76" s="93"/>
      <c r="J76" s="94" t="str">
        <f>+J75</f>
        <v/>
      </c>
      <c r="K76" s="95" t="str">
        <f>+K75</f>
        <v/>
      </c>
      <c r="L76" s="95" t="str">
        <f>+L75</f>
        <v/>
      </c>
    </row>
    <row r="213" spans="1:1">
      <c r="A213" s="82">
        <v>1</v>
      </c>
    </row>
    <row r="214" spans="1:1">
      <c r="A214" s="82">
        <v>1</v>
      </c>
    </row>
  </sheetData>
  <sheetProtection selectLockedCells="1" selectUnlockedCells="1"/>
  <protectedRanges>
    <protectedRange password="C0D7" sqref="B6:C75" name="Lançamentos"/>
    <protectedRange password="C0D7" sqref="E9:E75 F10 F12:F75" name="Lançamentos_1"/>
    <protectedRange password="C0D7" sqref="H9:H75" name="Lançamentos_1_2_1"/>
    <protectedRange password="C0D7" sqref="G9:G75" name="Lançamentos_1_1"/>
    <protectedRange password="C117" sqref="D10:D75" name="Código_1_1"/>
    <protectedRange password="C0D7" sqref="F9" name="Lançamentos_2"/>
    <protectedRange password="C117" sqref="D9" name="Código_1"/>
    <protectedRange password="C0D7" sqref="E6:E8" name="Lançamentos_1_2"/>
    <protectedRange password="C0D7" sqref="H6:H8" name="Lançamentos_1_2_1_1"/>
    <protectedRange password="C0D7" sqref="G6:G8" name="Lançamentos_1_1_1"/>
    <protectedRange password="C0D7" sqref="F6:F8" name="Lançamentos_2_1"/>
    <protectedRange password="C117" sqref="D6:D8" name="Código_1_2"/>
  </protectedRanges>
  <mergeCells count="3">
    <mergeCell ref="J3:K3"/>
    <mergeCell ref="H3:H4"/>
    <mergeCell ref="J2:L2"/>
  </mergeCells>
  <phoneticPr fontId="19" type="noConversion"/>
  <pageMargins left="0.24027777777777778" right="0.24027777777777778" top="0.1701388888888889" bottom="0.17986111111111111" header="0.51180555555555551" footer="0.51180555555555551"/>
  <pageSetup paperSize="9" scale="70" firstPageNumber="0" orientation="portrait" horizontalDpi="300" verticalDpi="300" r:id="rId1"/>
  <headerFooter alignWithMargins="0"/>
  <ignoredErrors>
    <ignoredError sqref="B8:C46 B47:C74" emptyCellReference="1"/>
  </ignoredErrors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>
  <sheetPr codeName="Plan2">
    <pageSetUpPr fitToPage="1"/>
  </sheetPr>
  <dimension ref="B1:K79"/>
  <sheetViews>
    <sheetView showGridLines="0" topLeftCell="A43" workbookViewId="0">
      <selection activeCell="D66" sqref="D66"/>
    </sheetView>
  </sheetViews>
  <sheetFormatPr defaultRowHeight="18.75"/>
  <cols>
    <col min="1" max="1" width="4.28515625" customWidth="1"/>
    <col min="2" max="2" width="8.42578125" style="31" customWidth="1"/>
    <col min="3" max="3" width="18" customWidth="1"/>
    <col min="4" max="4" width="49.7109375" customWidth="1"/>
    <col min="5" max="5" width="3.28515625" customWidth="1"/>
    <col min="6" max="6" width="54.85546875" customWidth="1"/>
  </cols>
  <sheetData>
    <row r="1" spans="2:11" ht="72.75" customHeight="1">
      <c r="C1" s="347" t="s">
        <v>83</v>
      </c>
      <c r="D1" s="347"/>
      <c r="E1" s="347"/>
      <c r="F1" s="347"/>
    </row>
    <row r="2" spans="2:11" s="46" customFormat="1">
      <c r="B2" s="65" t="s">
        <v>146</v>
      </c>
      <c r="C2" s="141" t="s">
        <v>147</v>
      </c>
      <c r="D2" s="141" t="s">
        <v>150</v>
      </c>
      <c r="E2" s="141"/>
      <c r="F2" s="141"/>
      <c r="G2" s="142"/>
      <c r="H2" s="142"/>
      <c r="I2" s="142"/>
      <c r="J2" s="142"/>
      <c r="K2" s="142"/>
    </row>
    <row r="3" spans="2:11" s="46" customFormat="1">
      <c r="B3" s="65">
        <v>0</v>
      </c>
      <c r="C3" s="141" t="s">
        <v>168</v>
      </c>
      <c r="D3" s="141" t="s">
        <v>169</v>
      </c>
      <c r="E3" s="141"/>
      <c r="F3" s="141" t="s">
        <v>244</v>
      </c>
      <c r="G3" s="142"/>
      <c r="H3" s="142"/>
      <c r="I3" s="142"/>
      <c r="J3" s="142"/>
      <c r="K3" s="142"/>
    </row>
    <row r="4" spans="2:11">
      <c r="B4" s="66" t="s">
        <v>86</v>
      </c>
      <c r="C4" s="143" t="s">
        <v>85</v>
      </c>
      <c r="D4" s="147" t="s">
        <v>8</v>
      </c>
      <c r="E4" s="151"/>
      <c r="F4" s="152" t="s">
        <v>170</v>
      </c>
      <c r="G4" s="25" t="s">
        <v>85</v>
      </c>
      <c r="H4" s="25"/>
      <c r="I4" s="25"/>
      <c r="J4" s="25"/>
      <c r="K4" s="25"/>
    </row>
    <row r="5" spans="2:11">
      <c r="B5" s="66" t="s">
        <v>87</v>
      </c>
      <c r="C5" s="144" t="s">
        <v>85</v>
      </c>
      <c r="D5" s="148" t="s">
        <v>9</v>
      </c>
      <c r="E5" s="151"/>
      <c r="F5" s="151" t="s">
        <v>171</v>
      </c>
      <c r="G5" s="25"/>
      <c r="H5" s="25"/>
      <c r="I5" s="25"/>
      <c r="J5" s="25"/>
      <c r="K5" s="25"/>
    </row>
    <row r="6" spans="2:11">
      <c r="B6" s="66" t="s">
        <v>88</v>
      </c>
      <c r="C6" s="144" t="s">
        <v>85</v>
      </c>
      <c r="D6" s="148" t="s">
        <v>10</v>
      </c>
      <c r="E6" s="151"/>
      <c r="F6" s="151" t="s">
        <v>172</v>
      </c>
      <c r="G6" s="25"/>
      <c r="H6" s="25"/>
      <c r="I6" s="25"/>
      <c r="J6" s="25"/>
      <c r="K6" s="25"/>
    </row>
    <row r="7" spans="2:11">
      <c r="B7" s="66" t="s">
        <v>89</v>
      </c>
      <c r="C7" s="144" t="s">
        <v>85</v>
      </c>
      <c r="D7" s="148" t="s">
        <v>11</v>
      </c>
      <c r="E7" s="151"/>
      <c r="F7" s="151" t="s">
        <v>173</v>
      </c>
      <c r="G7" s="25"/>
      <c r="H7" s="25"/>
      <c r="I7" s="25"/>
      <c r="J7" s="25"/>
      <c r="K7" s="25"/>
    </row>
    <row r="8" spans="2:11">
      <c r="B8" s="66" t="s">
        <v>90</v>
      </c>
      <c r="C8" s="144" t="s">
        <v>85</v>
      </c>
      <c r="D8" s="148" t="s">
        <v>164</v>
      </c>
      <c r="E8" s="151"/>
      <c r="F8" s="151" t="s">
        <v>174</v>
      </c>
      <c r="G8" s="25"/>
      <c r="H8" s="25"/>
      <c r="I8" s="25"/>
      <c r="J8" s="25"/>
      <c r="K8" s="25"/>
    </row>
    <row r="9" spans="2:11">
      <c r="B9" s="66" t="s">
        <v>91</v>
      </c>
      <c r="C9" s="144" t="s">
        <v>85</v>
      </c>
      <c r="D9" s="148" t="s">
        <v>81</v>
      </c>
      <c r="E9" s="151"/>
      <c r="F9" s="151" t="s">
        <v>175</v>
      </c>
      <c r="G9" s="25"/>
      <c r="H9" s="25"/>
      <c r="I9" s="25"/>
      <c r="J9" s="25"/>
      <c r="K9" s="25"/>
    </row>
    <row r="10" spans="2:11">
      <c r="B10" s="65" t="s">
        <v>92</v>
      </c>
      <c r="C10" s="145" t="s">
        <v>14</v>
      </c>
      <c r="D10" s="149" t="s">
        <v>15</v>
      </c>
      <c r="E10" s="151"/>
      <c r="F10" s="151" t="s">
        <v>176</v>
      </c>
      <c r="G10" s="25" t="s">
        <v>401</v>
      </c>
      <c r="H10" s="25"/>
      <c r="I10" s="25"/>
      <c r="J10" s="25"/>
      <c r="K10" s="25"/>
    </row>
    <row r="11" spans="2:11">
      <c r="B11" s="65" t="s">
        <v>93</v>
      </c>
      <c r="C11" s="145" t="s">
        <v>14</v>
      </c>
      <c r="D11" s="149" t="s">
        <v>16</v>
      </c>
      <c r="E11" s="151"/>
      <c r="F11" s="151" t="s">
        <v>177</v>
      </c>
      <c r="G11" s="25"/>
      <c r="H11" s="25"/>
      <c r="I11" s="25"/>
      <c r="J11" s="25"/>
      <c r="K11" s="25"/>
    </row>
    <row r="12" spans="2:11">
      <c r="B12" s="65" t="s">
        <v>94</v>
      </c>
      <c r="C12" s="145" t="s">
        <v>14</v>
      </c>
      <c r="D12" s="149" t="s">
        <v>17</v>
      </c>
      <c r="E12" s="151"/>
      <c r="F12" s="151" t="s">
        <v>178</v>
      </c>
      <c r="G12" s="25"/>
      <c r="H12" s="25"/>
      <c r="I12" s="25"/>
      <c r="J12" s="25"/>
      <c r="K12" s="25"/>
    </row>
    <row r="13" spans="2:11">
      <c r="B13" s="65" t="s">
        <v>95</v>
      </c>
      <c r="C13" s="145" t="s">
        <v>14</v>
      </c>
      <c r="D13" s="149" t="s">
        <v>77</v>
      </c>
      <c r="E13" s="151"/>
      <c r="F13" s="151" t="s">
        <v>179</v>
      </c>
      <c r="G13" s="25"/>
      <c r="H13" s="25"/>
      <c r="I13" s="25"/>
      <c r="J13" s="25"/>
      <c r="K13" s="25"/>
    </row>
    <row r="14" spans="2:11">
      <c r="B14" s="65" t="s">
        <v>96</v>
      </c>
      <c r="C14" s="145" t="s">
        <v>14</v>
      </c>
      <c r="D14" s="149" t="s">
        <v>233</v>
      </c>
      <c r="E14" s="151"/>
      <c r="F14" s="151" t="s">
        <v>180</v>
      </c>
      <c r="G14" s="25"/>
      <c r="H14" s="25"/>
      <c r="I14" s="25"/>
      <c r="J14" s="25"/>
      <c r="K14" s="25"/>
    </row>
    <row r="15" spans="2:11">
      <c r="B15" s="65" t="s">
        <v>97</v>
      </c>
      <c r="C15" s="146" t="s">
        <v>18</v>
      </c>
      <c r="D15" s="150" t="s">
        <v>74</v>
      </c>
      <c r="E15" s="151"/>
      <c r="F15" s="151" t="s">
        <v>181</v>
      </c>
      <c r="G15" s="25"/>
      <c r="H15" s="25"/>
      <c r="I15" s="25"/>
      <c r="J15" s="25"/>
      <c r="K15" s="25"/>
    </row>
    <row r="16" spans="2:11">
      <c r="B16" s="65" t="s">
        <v>98</v>
      </c>
      <c r="C16" s="146" t="s">
        <v>18</v>
      </c>
      <c r="D16" s="150" t="s">
        <v>19</v>
      </c>
      <c r="E16" s="151"/>
      <c r="F16" s="151" t="s">
        <v>182</v>
      </c>
      <c r="G16" s="25"/>
      <c r="H16" s="25"/>
      <c r="I16" s="25"/>
      <c r="J16" s="25"/>
      <c r="K16" s="25"/>
    </row>
    <row r="17" spans="2:11">
      <c r="B17" s="65" t="s">
        <v>99</v>
      </c>
      <c r="C17" s="146" t="s">
        <v>18</v>
      </c>
      <c r="D17" s="150" t="s">
        <v>148</v>
      </c>
      <c r="E17" s="151"/>
      <c r="F17" s="151" t="s">
        <v>183</v>
      </c>
      <c r="G17" s="25"/>
      <c r="H17" s="25"/>
      <c r="I17" s="25"/>
      <c r="J17" s="25"/>
      <c r="K17" s="25"/>
    </row>
    <row r="18" spans="2:11">
      <c r="B18" s="65" t="s">
        <v>100</v>
      </c>
      <c r="C18" s="146" t="s">
        <v>18</v>
      </c>
      <c r="D18" s="150" t="s">
        <v>232</v>
      </c>
      <c r="E18" s="151"/>
      <c r="F18" s="151" t="s">
        <v>231</v>
      </c>
      <c r="G18" s="25"/>
      <c r="H18" s="25"/>
      <c r="I18" s="25"/>
      <c r="J18" s="25"/>
      <c r="K18" s="25"/>
    </row>
    <row r="19" spans="2:11">
      <c r="B19" s="65" t="s">
        <v>101</v>
      </c>
      <c r="C19" s="146" t="s">
        <v>18</v>
      </c>
      <c r="D19" s="150" t="s">
        <v>21</v>
      </c>
      <c r="E19" s="151"/>
      <c r="F19" s="151" t="s">
        <v>184</v>
      </c>
      <c r="G19" s="25"/>
      <c r="H19" s="25"/>
      <c r="I19" s="25"/>
      <c r="J19" s="25"/>
      <c r="K19" s="25"/>
    </row>
    <row r="20" spans="2:11">
      <c r="B20" s="65" t="s">
        <v>102</v>
      </c>
      <c r="C20" s="146" t="s">
        <v>18</v>
      </c>
      <c r="D20" s="150" t="s">
        <v>22</v>
      </c>
      <c r="E20" s="151"/>
      <c r="F20" s="151" t="s">
        <v>185</v>
      </c>
      <c r="G20" s="25"/>
      <c r="H20" s="25"/>
      <c r="I20" s="25"/>
      <c r="J20" s="25"/>
      <c r="K20" s="25"/>
    </row>
    <row r="21" spans="2:11">
      <c r="B21" s="65" t="s">
        <v>103</v>
      </c>
      <c r="C21" s="146" t="s">
        <v>18</v>
      </c>
      <c r="D21" s="150" t="s">
        <v>23</v>
      </c>
      <c r="E21" s="151"/>
      <c r="F21" s="151" t="s">
        <v>186</v>
      </c>
      <c r="G21" s="25"/>
      <c r="H21" s="25"/>
      <c r="I21" s="25"/>
      <c r="J21" s="25"/>
      <c r="K21" s="25"/>
    </row>
    <row r="22" spans="2:11">
      <c r="B22" s="65" t="s">
        <v>104</v>
      </c>
      <c r="C22" s="146" t="s">
        <v>18</v>
      </c>
      <c r="D22" s="150" t="s">
        <v>75</v>
      </c>
      <c r="E22" s="151"/>
      <c r="F22" s="151" t="s">
        <v>187</v>
      </c>
      <c r="G22" s="25"/>
      <c r="H22" s="25"/>
      <c r="I22" s="25"/>
      <c r="J22" s="25"/>
      <c r="K22" s="25"/>
    </row>
    <row r="23" spans="2:11">
      <c r="B23" s="65" t="s">
        <v>105</v>
      </c>
      <c r="C23" s="146" t="s">
        <v>18</v>
      </c>
      <c r="D23" s="150" t="s">
        <v>76</v>
      </c>
      <c r="E23" s="151"/>
      <c r="F23" s="151" t="s">
        <v>188</v>
      </c>
      <c r="G23" s="25"/>
      <c r="H23" s="25"/>
      <c r="I23" s="25"/>
      <c r="J23" s="25"/>
      <c r="K23" s="25"/>
    </row>
    <row r="24" spans="2:11">
      <c r="B24" s="65" t="s">
        <v>397</v>
      </c>
      <c r="C24" s="146" t="s">
        <v>18</v>
      </c>
      <c r="D24" s="150" t="s">
        <v>28</v>
      </c>
      <c r="E24" s="151"/>
      <c r="F24" s="151" t="s">
        <v>386</v>
      </c>
      <c r="G24" s="25"/>
      <c r="H24" s="25"/>
      <c r="I24" s="25"/>
      <c r="J24" s="25"/>
      <c r="K24" s="25"/>
    </row>
    <row r="25" spans="2:11">
      <c r="B25" s="65" t="s">
        <v>398</v>
      </c>
      <c r="C25" s="146" t="s">
        <v>18</v>
      </c>
      <c r="D25" s="150" t="s">
        <v>20</v>
      </c>
      <c r="E25" s="151"/>
      <c r="F25" s="151" t="s">
        <v>387</v>
      </c>
      <c r="G25" s="25"/>
      <c r="H25" s="25"/>
      <c r="I25" s="25"/>
      <c r="J25" s="25"/>
      <c r="K25" s="25"/>
    </row>
    <row r="26" spans="2:11">
      <c r="B26" s="65" t="s">
        <v>399</v>
      </c>
      <c r="C26" s="146" t="s">
        <v>18</v>
      </c>
      <c r="D26" s="150" t="s">
        <v>385</v>
      </c>
      <c r="E26" s="151"/>
      <c r="F26" s="151" t="s">
        <v>388</v>
      </c>
      <c r="G26" s="25"/>
      <c r="H26" s="25"/>
      <c r="I26" s="25"/>
      <c r="J26" s="25"/>
      <c r="K26" s="25"/>
    </row>
    <row r="27" spans="2:11">
      <c r="B27" s="65" t="s">
        <v>106</v>
      </c>
      <c r="C27" s="146" t="s">
        <v>24</v>
      </c>
      <c r="D27" s="150" t="s">
        <v>80</v>
      </c>
      <c r="E27" s="151"/>
      <c r="F27" s="151" t="s">
        <v>189</v>
      </c>
      <c r="G27" s="25"/>
      <c r="H27" s="25"/>
      <c r="I27" s="25"/>
      <c r="J27" s="25"/>
      <c r="K27" s="25"/>
    </row>
    <row r="28" spans="2:11">
      <c r="B28" s="65" t="s">
        <v>107</v>
      </c>
      <c r="C28" s="146" t="s">
        <v>24</v>
      </c>
      <c r="D28" s="150" t="s">
        <v>25</v>
      </c>
      <c r="E28" s="151"/>
      <c r="F28" s="151" t="s">
        <v>190</v>
      </c>
      <c r="G28" s="25"/>
      <c r="H28" s="25"/>
      <c r="I28" s="25"/>
      <c r="J28" s="25"/>
      <c r="K28" s="25"/>
    </row>
    <row r="29" spans="2:11">
      <c r="B29" s="65" t="s">
        <v>108</v>
      </c>
      <c r="C29" s="146" t="s">
        <v>24</v>
      </c>
      <c r="D29" s="150" t="s">
        <v>26</v>
      </c>
      <c r="E29" s="151"/>
      <c r="F29" s="151" t="s">
        <v>191</v>
      </c>
      <c r="G29" s="25"/>
      <c r="H29" s="25"/>
      <c r="I29" s="25"/>
      <c r="J29" s="25"/>
      <c r="K29" s="25"/>
    </row>
    <row r="30" spans="2:11">
      <c r="B30" s="65" t="s">
        <v>109</v>
      </c>
      <c r="C30" s="146" t="s">
        <v>24</v>
      </c>
      <c r="D30" s="150" t="s">
        <v>27</v>
      </c>
      <c r="E30" s="151"/>
      <c r="F30" s="151" t="s">
        <v>192</v>
      </c>
      <c r="G30" s="25"/>
      <c r="H30" s="25"/>
      <c r="I30" s="25"/>
      <c r="J30" s="25"/>
      <c r="K30" s="25"/>
    </row>
    <row r="31" spans="2:11">
      <c r="B31" s="65" t="s">
        <v>110</v>
      </c>
      <c r="C31" s="146" t="s">
        <v>389</v>
      </c>
      <c r="D31" s="150" t="s">
        <v>400</v>
      </c>
      <c r="E31" s="151"/>
      <c r="F31" s="151" t="s">
        <v>392</v>
      </c>
      <c r="G31" s="25"/>
      <c r="H31" s="25"/>
      <c r="I31" s="25"/>
      <c r="J31" s="25"/>
      <c r="K31" s="25"/>
    </row>
    <row r="32" spans="2:11">
      <c r="B32" s="65" t="s">
        <v>111</v>
      </c>
      <c r="C32" s="146" t="s">
        <v>389</v>
      </c>
      <c r="D32" s="150" t="s">
        <v>390</v>
      </c>
      <c r="E32" s="151"/>
      <c r="F32" s="151" t="s">
        <v>393</v>
      </c>
      <c r="G32" s="25"/>
      <c r="H32" s="25"/>
      <c r="I32" s="25"/>
      <c r="J32" s="25"/>
      <c r="K32" s="25"/>
    </row>
    <row r="33" spans="2:11">
      <c r="B33" s="65" t="s">
        <v>112</v>
      </c>
      <c r="C33" s="146" t="s">
        <v>389</v>
      </c>
      <c r="D33" s="150" t="s">
        <v>394</v>
      </c>
      <c r="E33" s="151"/>
      <c r="F33" s="151" t="s">
        <v>395</v>
      </c>
      <c r="G33" s="25"/>
      <c r="H33" s="25"/>
      <c r="I33" s="25"/>
      <c r="J33" s="25"/>
      <c r="K33" s="25"/>
    </row>
    <row r="34" spans="2:11">
      <c r="B34" s="65" t="s">
        <v>113</v>
      </c>
      <c r="C34" s="146" t="s">
        <v>389</v>
      </c>
      <c r="D34" s="150" t="s">
        <v>391</v>
      </c>
      <c r="E34" s="151"/>
      <c r="F34" s="151" t="s">
        <v>396</v>
      </c>
      <c r="G34" s="25"/>
      <c r="H34" s="25"/>
      <c r="I34" s="25"/>
      <c r="J34" s="25"/>
      <c r="K34" s="25"/>
    </row>
    <row r="35" spans="2:11">
      <c r="B35" s="65" t="s">
        <v>114</v>
      </c>
      <c r="C35" s="146" t="s">
        <v>29</v>
      </c>
      <c r="D35" s="150" t="s">
        <v>30</v>
      </c>
      <c r="E35" s="151"/>
      <c r="F35" s="151" t="s">
        <v>193</v>
      </c>
      <c r="G35" s="25"/>
      <c r="H35" s="25"/>
      <c r="I35" s="25"/>
      <c r="J35" s="25"/>
      <c r="K35" s="25"/>
    </row>
    <row r="36" spans="2:11">
      <c r="B36" s="65" t="s">
        <v>115</v>
      </c>
      <c r="C36" s="146" t="s">
        <v>29</v>
      </c>
      <c r="D36" s="150" t="s">
        <v>31</v>
      </c>
      <c r="E36" s="151"/>
      <c r="F36" s="151" t="s">
        <v>194</v>
      </c>
      <c r="G36" s="25"/>
      <c r="H36" s="25"/>
      <c r="I36" s="25"/>
      <c r="J36" s="25"/>
      <c r="K36" s="25"/>
    </row>
    <row r="37" spans="2:11">
      <c r="B37" s="65" t="s">
        <v>116</v>
      </c>
      <c r="C37" s="146" t="s">
        <v>29</v>
      </c>
      <c r="D37" s="150" t="s">
        <v>32</v>
      </c>
      <c r="E37" s="151"/>
      <c r="F37" s="151" t="s">
        <v>195</v>
      </c>
      <c r="G37" s="25"/>
      <c r="H37" s="25"/>
      <c r="I37" s="25"/>
      <c r="J37" s="25"/>
      <c r="K37" s="25"/>
    </row>
    <row r="38" spans="2:11">
      <c r="B38" s="65" t="s">
        <v>117</v>
      </c>
      <c r="C38" s="146" t="s">
        <v>29</v>
      </c>
      <c r="D38" s="150" t="s">
        <v>230</v>
      </c>
      <c r="E38" s="151"/>
      <c r="F38" s="151" t="s">
        <v>198</v>
      </c>
      <c r="G38" s="25"/>
      <c r="H38" s="25"/>
      <c r="I38" s="25"/>
      <c r="J38" s="25"/>
      <c r="K38" s="25"/>
    </row>
    <row r="39" spans="2:11">
      <c r="B39" s="65" t="s">
        <v>118</v>
      </c>
      <c r="C39" s="145" t="s">
        <v>29</v>
      </c>
      <c r="D39" s="149" t="s">
        <v>229</v>
      </c>
      <c r="E39" s="151"/>
      <c r="F39" s="151" t="s">
        <v>196</v>
      </c>
      <c r="G39" s="25"/>
      <c r="H39" s="25"/>
      <c r="I39" s="25"/>
      <c r="J39" s="25"/>
      <c r="K39" s="25"/>
    </row>
    <row r="40" spans="2:11">
      <c r="B40" s="65" t="s">
        <v>119</v>
      </c>
      <c r="C40" s="146" t="s">
        <v>29</v>
      </c>
      <c r="D40" s="150" t="s">
        <v>228</v>
      </c>
      <c r="E40" s="151"/>
      <c r="F40" s="151" t="s">
        <v>197</v>
      </c>
      <c r="G40" s="25"/>
      <c r="H40" s="25"/>
      <c r="I40" s="25"/>
      <c r="J40" s="25"/>
      <c r="K40" s="25"/>
    </row>
    <row r="41" spans="2:11">
      <c r="B41" s="65" t="s">
        <v>120</v>
      </c>
      <c r="C41" s="146" t="s">
        <v>33</v>
      </c>
      <c r="D41" s="150" t="s">
        <v>34</v>
      </c>
      <c r="E41" s="151"/>
      <c r="F41" s="151" t="s">
        <v>199</v>
      </c>
      <c r="G41" s="25"/>
      <c r="H41" s="25"/>
      <c r="I41" s="25"/>
      <c r="J41" s="25"/>
      <c r="K41" s="25"/>
    </row>
    <row r="42" spans="2:11">
      <c r="B42" s="65" t="s">
        <v>121</v>
      </c>
      <c r="C42" s="146" t="s">
        <v>33</v>
      </c>
      <c r="D42" s="150" t="s">
        <v>35</v>
      </c>
      <c r="E42" s="151"/>
      <c r="F42" s="151" t="s">
        <v>200</v>
      </c>
      <c r="G42" s="25"/>
      <c r="H42" s="25"/>
      <c r="I42" s="25"/>
      <c r="J42" s="25"/>
      <c r="K42" s="25"/>
    </row>
    <row r="43" spans="2:11">
      <c r="B43" s="65" t="s">
        <v>122</v>
      </c>
      <c r="C43" s="146" t="s">
        <v>33</v>
      </c>
      <c r="D43" s="150" t="s">
        <v>36</v>
      </c>
      <c r="E43" s="151"/>
      <c r="F43" s="151" t="s">
        <v>201</v>
      </c>
      <c r="G43" s="25"/>
      <c r="H43" s="25"/>
      <c r="I43" s="25"/>
      <c r="J43" s="25"/>
      <c r="K43" s="25"/>
    </row>
    <row r="44" spans="2:11">
      <c r="B44" s="65" t="s">
        <v>123</v>
      </c>
      <c r="C44" s="146" t="s">
        <v>33</v>
      </c>
      <c r="D44" s="150" t="s">
        <v>37</v>
      </c>
      <c r="E44" s="151"/>
      <c r="F44" s="151" t="s">
        <v>202</v>
      </c>
      <c r="G44" s="25"/>
      <c r="H44" s="25"/>
      <c r="I44" s="25"/>
      <c r="J44" s="25"/>
      <c r="K44" s="25"/>
    </row>
    <row r="45" spans="2:11">
      <c r="B45" s="65" t="s">
        <v>124</v>
      </c>
      <c r="C45" s="146" t="s">
        <v>33</v>
      </c>
      <c r="D45" s="150" t="s">
        <v>166</v>
      </c>
      <c r="E45" s="151"/>
      <c r="F45" s="151" t="s">
        <v>203</v>
      </c>
      <c r="G45" s="25"/>
      <c r="H45" s="25"/>
      <c r="I45" s="25"/>
      <c r="J45" s="25"/>
      <c r="K45" s="25"/>
    </row>
    <row r="46" spans="2:11">
      <c r="B46" s="65" t="s">
        <v>125</v>
      </c>
      <c r="C46" s="146" t="s">
        <v>33</v>
      </c>
      <c r="D46" s="150" t="s">
        <v>227</v>
      </c>
      <c r="E46" s="151"/>
      <c r="F46" s="151" t="s">
        <v>204</v>
      </c>
      <c r="G46" s="25"/>
      <c r="H46" s="25"/>
      <c r="I46" s="25"/>
      <c r="J46" s="25"/>
      <c r="K46" s="25"/>
    </row>
    <row r="47" spans="2:11">
      <c r="B47" s="65" t="s">
        <v>126</v>
      </c>
      <c r="C47" s="146" t="s">
        <v>33</v>
      </c>
      <c r="D47" s="150" t="s">
        <v>38</v>
      </c>
      <c r="E47" s="151"/>
      <c r="F47" s="151" t="s">
        <v>205</v>
      </c>
      <c r="G47" s="25"/>
      <c r="H47" s="25"/>
      <c r="I47" s="25"/>
      <c r="J47" s="25"/>
      <c r="K47" s="25"/>
    </row>
    <row r="48" spans="2:11">
      <c r="B48" s="65" t="s">
        <v>127</v>
      </c>
      <c r="C48" s="146" t="s">
        <v>33</v>
      </c>
      <c r="D48" s="150" t="s">
        <v>39</v>
      </c>
      <c r="E48" s="151"/>
      <c r="F48" s="151" t="s">
        <v>206</v>
      </c>
      <c r="G48" s="25"/>
      <c r="H48" s="25"/>
      <c r="I48" s="25"/>
      <c r="J48" s="25"/>
      <c r="K48" s="25"/>
    </row>
    <row r="49" spans="2:11">
      <c r="B49" s="65" t="s">
        <v>128</v>
      </c>
      <c r="C49" s="146" t="s">
        <v>33</v>
      </c>
      <c r="D49" s="150" t="s">
        <v>40</v>
      </c>
      <c r="E49" s="151"/>
      <c r="F49" s="151" t="s">
        <v>207</v>
      </c>
      <c r="G49" s="25"/>
      <c r="H49" s="25"/>
      <c r="I49" s="25"/>
      <c r="J49" s="25"/>
      <c r="K49" s="25"/>
    </row>
    <row r="50" spans="2:11">
      <c r="B50" s="65" t="s">
        <v>129</v>
      </c>
      <c r="C50" s="146" t="s">
        <v>41</v>
      </c>
      <c r="D50" s="150" t="s">
        <v>221</v>
      </c>
      <c r="E50" s="151"/>
      <c r="F50" s="151" t="s">
        <v>208</v>
      </c>
      <c r="G50" s="25"/>
      <c r="H50" s="25"/>
      <c r="I50" s="25"/>
      <c r="J50" s="25"/>
      <c r="K50" s="25"/>
    </row>
    <row r="51" spans="2:11">
      <c r="B51" s="65" t="s">
        <v>130</v>
      </c>
      <c r="C51" s="146" t="s">
        <v>41</v>
      </c>
      <c r="D51" s="150" t="s">
        <v>222</v>
      </c>
      <c r="E51" s="151"/>
      <c r="F51" s="151" t="s">
        <v>209</v>
      </c>
      <c r="G51" s="25"/>
      <c r="H51" s="25"/>
      <c r="I51" s="25"/>
      <c r="J51" s="25"/>
      <c r="K51" s="25"/>
    </row>
    <row r="52" spans="2:11">
      <c r="B52" s="65" t="s">
        <v>131</v>
      </c>
      <c r="C52" s="146" t="s">
        <v>41</v>
      </c>
      <c r="D52" s="150" t="s">
        <v>42</v>
      </c>
      <c r="E52" s="151"/>
      <c r="F52" s="151" t="s">
        <v>210</v>
      </c>
      <c r="G52" s="25"/>
      <c r="H52" s="25"/>
      <c r="I52" s="25"/>
      <c r="J52" s="25"/>
      <c r="K52" s="25"/>
    </row>
    <row r="53" spans="2:11">
      <c r="B53" s="65" t="s">
        <v>132</v>
      </c>
      <c r="C53" s="146" t="s">
        <v>41</v>
      </c>
      <c r="D53" s="150" t="s">
        <v>43</v>
      </c>
      <c r="E53" s="151"/>
      <c r="F53" s="151" t="s">
        <v>211</v>
      </c>
      <c r="G53" s="25"/>
      <c r="H53" s="25"/>
      <c r="I53" s="25"/>
      <c r="J53" s="25"/>
      <c r="K53" s="25"/>
    </row>
    <row r="54" spans="2:11">
      <c r="B54" s="65" t="s">
        <v>133</v>
      </c>
      <c r="C54" s="146" t="s">
        <v>44</v>
      </c>
      <c r="D54" s="150" t="s">
        <v>223</v>
      </c>
      <c r="E54" s="151"/>
      <c r="F54" s="151" t="s">
        <v>220</v>
      </c>
      <c r="G54" s="25"/>
      <c r="H54" s="25"/>
      <c r="I54" s="25"/>
      <c r="J54" s="25"/>
      <c r="K54" s="25"/>
    </row>
    <row r="55" spans="2:11">
      <c r="B55" s="65" t="s">
        <v>134</v>
      </c>
      <c r="C55" s="146" t="s">
        <v>44</v>
      </c>
      <c r="D55" s="150" t="s">
        <v>45</v>
      </c>
      <c r="E55" s="151"/>
      <c r="F55" s="151" t="s">
        <v>212</v>
      </c>
      <c r="G55" s="25"/>
      <c r="H55" s="25"/>
      <c r="I55" s="25"/>
      <c r="J55" s="25"/>
      <c r="K55" s="25"/>
    </row>
    <row r="56" spans="2:11">
      <c r="B56" s="65" t="s">
        <v>135</v>
      </c>
      <c r="C56" s="146" t="s">
        <v>44</v>
      </c>
      <c r="D56" s="150" t="s">
        <v>224</v>
      </c>
      <c r="E56" s="151"/>
      <c r="F56" s="151" t="s">
        <v>274</v>
      </c>
      <c r="G56" s="25"/>
      <c r="H56" s="25"/>
      <c r="I56" s="25"/>
      <c r="J56" s="25"/>
      <c r="K56" s="25"/>
    </row>
    <row r="57" spans="2:11">
      <c r="B57" s="65" t="s">
        <v>136</v>
      </c>
      <c r="C57" s="146" t="s">
        <v>44</v>
      </c>
      <c r="D57" s="150" t="s">
        <v>46</v>
      </c>
      <c r="E57" s="151"/>
      <c r="F57" s="151" t="s">
        <v>275</v>
      </c>
      <c r="G57" s="25"/>
      <c r="H57" s="25"/>
      <c r="I57" s="25"/>
      <c r="J57" s="25"/>
      <c r="K57" s="25"/>
    </row>
    <row r="58" spans="2:11">
      <c r="B58" s="65" t="s">
        <v>137</v>
      </c>
      <c r="C58" s="146" t="s">
        <v>44</v>
      </c>
      <c r="D58" s="150" t="s">
        <v>225</v>
      </c>
      <c r="E58" s="151"/>
      <c r="F58" s="151" t="s">
        <v>226</v>
      </c>
      <c r="G58" s="25"/>
      <c r="H58" s="25"/>
      <c r="I58" s="25"/>
      <c r="J58" s="25"/>
      <c r="K58" s="25"/>
    </row>
    <row r="59" spans="2:11">
      <c r="B59" s="65" t="s">
        <v>138</v>
      </c>
      <c r="C59" s="146" t="s">
        <v>47</v>
      </c>
      <c r="D59" s="150" t="s">
        <v>48</v>
      </c>
      <c r="E59" s="151"/>
      <c r="F59" s="151" t="s">
        <v>214</v>
      </c>
      <c r="G59" s="25"/>
      <c r="H59" s="25"/>
      <c r="I59" s="25"/>
      <c r="J59" s="25"/>
      <c r="K59" s="25"/>
    </row>
    <row r="60" spans="2:11">
      <c r="B60" s="65" t="s">
        <v>139</v>
      </c>
      <c r="C60" s="146" t="s">
        <v>47</v>
      </c>
      <c r="D60" s="150" t="s">
        <v>165</v>
      </c>
      <c r="E60" s="151"/>
      <c r="F60" s="151" t="s">
        <v>215</v>
      </c>
      <c r="G60" s="25"/>
      <c r="H60" s="25"/>
      <c r="I60" s="25"/>
      <c r="J60" s="25"/>
      <c r="K60" s="25"/>
    </row>
    <row r="61" spans="2:11">
      <c r="B61" s="65" t="s">
        <v>140</v>
      </c>
      <c r="C61" s="146" t="s">
        <v>47</v>
      </c>
      <c r="D61" s="150" t="s">
        <v>68</v>
      </c>
      <c r="E61" s="151"/>
      <c r="F61" s="151" t="s">
        <v>213</v>
      </c>
      <c r="G61" s="25"/>
      <c r="H61" s="25"/>
      <c r="I61" s="25"/>
      <c r="J61" s="25"/>
      <c r="K61" s="25"/>
    </row>
    <row r="62" spans="2:11">
      <c r="B62" s="65" t="s">
        <v>141</v>
      </c>
      <c r="C62" s="146" t="s">
        <v>47</v>
      </c>
      <c r="D62" s="150" t="s">
        <v>49</v>
      </c>
      <c r="E62" s="151"/>
      <c r="F62" s="151" t="s">
        <v>276</v>
      </c>
      <c r="G62" s="25"/>
      <c r="H62" s="25"/>
      <c r="I62" s="25"/>
      <c r="J62" s="25"/>
      <c r="K62" s="25"/>
    </row>
    <row r="63" spans="2:11">
      <c r="B63" s="65" t="s">
        <v>142</v>
      </c>
      <c r="C63" s="146" t="s">
        <v>47</v>
      </c>
      <c r="D63" s="150" t="s">
        <v>50</v>
      </c>
      <c r="E63" s="151"/>
      <c r="F63" s="151" t="s">
        <v>216</v>
      </c>
      <c r="G63" s="25"/>
      <c r="H63" s="25"/>
      <c r="I63" s="25"/>
      <c r="J63" s="25"/>
      <c r="K63" s="25"/>
    </row>
    <row r="64" spans="2:11">
      <c r="B64" s="65" t="s">
        <v>143</v>
      </c>
      <c r="C64" s="146" t="s">
        <v>47</v>
      </c>
      <c r="D64" s="150" t="s">
        <v>51</v>
      </c>
      <c r="E64" s="151"/>
      <c r="F64" s="151" t="s">
        <v>217</v>
      </c>
      <c r="G64" s="25"/>
      <c r="H64" s="25"/>
      <c r="I64" s="25"/>
      <c r="J64" s="25"/>
      <c r="K64" s="25"/>
    </row>
    <row r="65" spans="2:11">
      <c r="B65" s="65" t="s">
        <v>144</v>
      </c>
      <c r="C65" s="146" t="s">
        <v>47</v>
      </c>
      <c r="D65" s="150" t="s">
        <v>430</v>
      </c>
      <c r="E65" s="151"/>
      <c r="F65" s="151" t="s">
        <v>429</v>
      </c>
      <c r="G65" s="25"/>
      <c r="H65" s="25"/>
      <c r="I65" s="25"/>
      <c r="J65" s="25"/>
      <c r="K65" s="25"/>
    </row>
    <row r="66" spans="2:11">
      <c r="B66" s="65" t="s">
        <v>145</v>
      </c>
      <c r="C66" s="146" t="s">
        <v>47</v>
      </c>
      <c r="D66" s="150" t="s">
        <v>149</v>
      </c>
      <c r="E66" s="151"/>
      <c r="F66" s="151" t="s">
        <v>218</v>
      </c>
      <c r="G66" s="25"/>
      <c r="H66" s="25"/>
      <c r="I66" s="25"/>
      <c r="J66" s="25"/>
      <c r="K66" s="25"/>
    </row>
    <row r="67" spans="2:11">
      <c r="B67" s="65" t="s">
        <v>156</v>
      </c>
      <c r="C67" s="144" t="s">
        <v>47</v>
      </c>
      <c r="D67" s="148" t="s">
        <v>155</v>
      </c>
      <c r="E67" s="151"/>
      <c r="F67" s="151" t="s">
        <v>219</v>
      </c>
      <c r="G67" s="25"/>
      <c r="H67" s="25"/>
      <c r="I67" s="25"/>
      <c r="J67" s="25"/>
      <c r="K67" s="25"/>
    </row>
    <row r="69" spans="2:11">
      <c r="D69" s="153" t="s">
        <v>254</v>
      </c>
      <c r="E69" s="151"/>
      <c r="F69" s="154" t="s">
        <v>254</v>
      </c>
    </row>
    <row r="70" spans="2:11">
      <c r="D70" s="153" t="s">
        <v>247</v>
      </c>
      <c r="E70" s="156"/>
      <c r="F70" s="154" t="s">
        <v>247</v>
      </c>
    </row>
    <row r="71" spans="2:11">
      <c r="D71" s="153" t="s">
        <v>251</v>
      </c>
      <c r="E71" s="156"/>
      <c r="F71" s="151" t="s">
        <v>258</v>
      </c>
    </row>
    <row r="72" spans="2:11">
      <c r="D72" s="153" t="s">
        <v>251</v>
      </c>
      <c r="E72" s="156"/>
      <c r="F72" s="151" t="s">
        <v>266</v>
      </c>
    </row>
    <row r="73" spans="2:11">
      <c r="D73" s="153" t="s">
        <v>250</v>
      </c>
      <c r="E73" s="156"/>
      <c r="F73" s="151" t="s">
        <v>259</v>
      </c>
    </row>
    <row r="74" spans="2:11">
      <c r="D74" s="153" t="s">
        <v>249</v>
      </c>
      <c r="E74" s="156"/>
      <c r="F74" s="151" t="s">
        <v>260</v>
      </c>
    </row>
    <row r="75" spans="2:11">
      <c r="D75" s="153" t="s">
        <v>248</v>
      </c>
      <c r="E75" s="156"/>
      <c r="F75" s="151" t="s">
        <v>255</v>
      </c>
    </row>
    <row r="76" spans="2:11">
      <c r="D76" s="153" t="s">
        <v>252</v>
      </c>
      <c r="E76" s="156"/>
      <c r="F76" s="151" t="s">
        <v>256</v>
      </c>
    </row>
    <row r="77" spans="2:11">
      <c r="D77" s="153" t="s">
        <v>253</v>
      </c>
      <c r="E77" s="151"/>
      <c r="F77" s="151" t="s">
        <v>261</v>
      </c>
    </row>
    <row r="78" spans="2:11">
      <c r="D78" s="153" t="s">
        <v>155</v>
      </c>
      <c r="E78" s="151"/>
      <c r="F78" s="151" t="s">
        <v>262</v>
      </c>
    </row>
    <row r="79" spans="2:11">
      <c r="D79" s="155" t="s">
        <v>257</v>
      </c>
      <c r="E79" s="151"/>
      <c r="F79" s="151" t="s">
        <v>431</v>
      </c>
    </row>
  </sheetData>
  <mergeCells count="1">
    <mergeCell ref="C1:F1"/>
  </mergeCells>
  <pageMargins left="0.25" right="0.25" top="0.75" bottom="0.75" header="0.3" footer="0.3"/>
  <pageSetup paperSize="9" scale="6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Plan5"/>
  <dimension ref="A1:L214"/>
  <sheetViews>
    <sheetView showGridLines="0" zoomScaleNormal="100" workbookViewId="0">
      <pane xSplit="3" ySplit="5" topLeftCell="F33" activePane="bottomRight" state="frozen"/>
      <selection pane="topRight" activeCell="D1" sqref="D1"/>
      <selection pane="bottomLeft" activeCell="A6" sqref="A6"/>
      <selection pane="bottomRight" activeCell="L6" sqref="L6"/>
    </sheetView>
  </sheetViews>
  <sheetFormatPr defaultRowHeight="15"/>
  <cols>
    <col min="1" max="1" width="0.85546875" style="82" customWidth="1"/>
    <col min="2" max="2" width="18.28515625" style="96" customWidth="1"/>
    <col min="3" max="3" width="31.85546875" style="82" customWidth="1"/>
    <col min="4" max="4" width="5.7109375" style="97" customWidth="1"/>
    <col min="5" max="5" width="7.7109375" style="82" customWidth="1"/>
    <col min="6" max="6" width="44.85546875" style="82" customWidth="1"/>
    <col min="7" max="7" width="11.85546875" style="98" customWidth="1"/>
    <col min="8" max="8" width="19.28515625" style="82" customWidth="1"/>
    <col min="9" max="9" width="0.85546875" style="92" customWidth="1"/>
    <col min="10" max="10" width="15.5703125" style="86" customWidth="1"/>
    <col min="11" max="11" width="14.7109375" style="86" customWidth="1"/>
    <col min="12" max="12" width="15.85546875" style="86" customWidth="1"/>
    <col min="13" max="44" width="38.42578125" style="82" bestFit="1" customWidth="1"/>
    <col min="45" max="45" width="10.5703125" style="82" bestFit="1" customWidth="1"/>
    <col min="46" max="16384" width="9.140625" style="82"/>
  </cols>
  <sheetData>
    <row r="1" spans="1:12" ht="55.5" customHeight="1">
      <c r="B1" s="101"/>
      <c r="C1" s="83" t="s">
        <v>0</v>
      </c>
      <c r="D1" s="102"/>
      <c r="E1" s="98"/>
      <c r="F1" s="103"/>
      <c r="G1" s="84"/>
      <c r="H1" s="84"/>
      <c r="I1" s="85"/>
    </row>
    <row r="2" spans="1:12" ht="24.75" customHeight="1">
      <c r="B2" s="186" t="s">
        <v>281</v>
      </c>
      <c r="C2" s="87"/>
      <c r="D2" s="88"/>
      <c r="E2" s="87"/>
      <c r="F2" s="187" t="s">
        <v>53</v>
      </c>
      <c r="G2" s="183"/>
      <c r="H2" s="185">
        <f>+Instruções!$I$19</f>
        <v>2013</v>
      </c>
      <c r="I2" s="184"/>
      <c r="J2" s="339" t="s">
        <v>245</v>
      </c>
      <c r="K2" s="339"/>
      <c r="L2" s="339"/>
    </row>
    <row r="3" spans="1:12" ht="15.75" customHeight="1">
      <c r="B3" s="81"/>
      <c r="C3" s="81"/>
      <c r="D3" s="81"/>
      <c r="E3" s="74"/>
      <c r="F3" s="159"/>
      <c r="G3" s="77"/>
      <c r="H3" s="338" t="s">
        <v>67</v>
      </c>
      <c r="I3" s="89"/>
      <c r="J3" s="337" t="s">
        <v>279</v>
      </c>
      <c r="K3" s="337"/>
      <c r="L3" s="100"/>
    </row>
    <row r="4" spans="1:12" ht="18.75" customHeight="1">
      <c r="B4" s="74" t="s">
        <v>151</v>
      </c>
      <c r="C4" s="74" t="s">
        <v>152</v>
      </c>
      <c r="D4" s="73" t="s">
        <v>78</v>
      </c>
      <c r="E4" s="74" t="s">
        <v>73</v>
      </c>
      <c r="F4" s="75" t="s">
        <v>82</v>
      </c>
      <c r="G4" s="74" t="s">
        <v>79</v>
      </c>
      <c r="H4" s="338"/>
      <c r="I4" s="90"/>
      <c r="J4" s="91" t="s">
        <v>278</v>
      </c>
      <c r="K4" s="91" t="s">
        <v>246</v>
      </c>
      <c r="L4" s="91" t="s">
        <v>280</v>
      </c>
    </row>
    <row r="5" spans="1:12" ht="16.5" customHeight="1">
      <c r="B5" s="135"/>
      <c r="C5" s="136"/>
      <c r="D5" s="73"/>
      <c r="E5" s="74"/>
      <c r="F5" s="159"/>
      <c r="G5" s="77"/>
      <c r="H5" s="191"/>
      <c r="I5" s="90"/>
      <c r="J5" s="310"/>
      <c r="K5" s="311"/>
      <c r="L5" s="311"/>
    </row>
    <row r="6" spans="1:12">
      <c r="A6" s="82">
        <v>1</v>
      </c>
      <c r="B6" s="104" t="str">
        <f>IF(IF(ISERROR(VLOOKUP(D6,Codigo!$B$4:$C$67,2,FALSE)),"",VLOOKUP(D6,Codigo!$B$4:$C$67,2,FALSE))=D6,"",VLOOKUP(D6,(Codigo!$B$4:$C$67),2,FALSE))</f>
        <v/>
      </c>
      <c r="C6" s="104" t="str">
        <f>IF(IF(ISERROR(VLOOKUP(D6,Codigo!$B$4:$C$67,2,FALSE)),"",VLOOKUP(D6,Codigo!$B$4:$C$67,2,FALSE))=D6,"",VLOOKUP(D6,(Codigo!$B$2:$D$67),3,FALSE))</f>
        <v/>
      </c>
      <c r="D6" s="194"/>
      <c r="E6" s="79"/>
      <c r="F6" s="314"/>
      <c r="G6" s="44"/>
      <c r="H6" s="303"/>
      <c r="J6" s="312" t="str">
        <f>IF(H6="",(""),IF(H6="DP",(J5+G6),IF(H6="DB",(J5-G6),IF(H6="TR",(J5-G6),IF(H6="CH",(J5-G6),IF(H6="SQ",(J5-G6),J5))))))</f>
        <v/>
      </c>
      <c r="K6" s="313" t="str">
        <f>IF(H6="",(""),IF(H6="SQ",(K5+G6),IF(H6="RD",(K5+G6),IF(H6="DI",(K5-G6),K5))))</f>
        <v/>
      </c>
      <c r="L6" s="313" t="str">
        <f>IF(H6="",(""),IF(H6="CC",(L5+G6),IF(H6="PC",(L5+G6),L5)))</f>
        <v/>
      </c>
    </row>
    <row r="7" spans="1:12">
      <c r="B7" s="104" t="str">
        <f>IF(IF(ISERROR(VLOOKUP(D7,Codigo!$B$4:$C$67,2,FALSE)),"",VLOOKUP(D7,Codigo!$B$4:$C$67,2,FALSE))=D7,"",VLOOKUP(D7,(Codigo!$B$4:$C$67),2,FALSE))</f>
        <v/>
      </c>
      <c r="C7" s="104" t="str">
        <f>IF(IF(ISERROR(VLOOKUP(D7,Codigo!$B$4:$C$67,2,FALSE)),"",VLOOKUP(D7,Codigo!$B$4:$C$67,2,FALSE))=D7,"",VLOOKUP(D7,(Codigo!$B$2:$D$67),3,FALSE))</f>
        <v/>
      </c>
      <c r="D7" s="194"/>
      <c r="E7" s="79"/>
      <c r="F7" s="314"/>
      <c r="G7" s="44"/>
      <c r="H7" s="303"/>
      <c r="J7" s="312" t="str">
        <f t="shared" ref="J7:J70" si="0">IF(H7="",(""),IF(H7="DP",(J6+G7),IF(H7="DB",(J6-G7),IF(H7="TR",(J6-G7),IF(H7="CH",(J6-G7),IF(H7="SQ",(J6-G7),J6))))))</f>
        <v/>
      </c>
      <c r="K7" s="313" t="str">
        <f t="shared" ref="K7:K70" si="1">IF(H7="",(""),IF(H7="SQ",(K6+G7),IF(H7="RD",(K6+G7),IF(H7="DI",(K6-G7),K6))))</f>
        <v/>
      </c>
      <c r="L7" s="313" t="str">
        <f t="shared" ref="L7:L70" si="2">IF(H7="",(""),IF(H7="CC",(L6+G7),IF(H7="PC",(L6+G7),L6)))</f>
        <v/>
      </c>
    </row>
    <row r="8" spans="1:12">
      <c r="B8" s="104" t="str">
        <f>IF(IF(ISERROR(VLOOKUP(D8,Codigo!$B$4:$C$67,2,FALSE)),"",VLOOKUP(D8,Codigo!$B$4:$C$67,2,FALSE))=D8,"",VLOOKUP(D8,(Codigo!$B$4:$C$67),2,FALSE))</f>
        <v/>
      </c>
      <c r="C8" s="104" t="str">
        <f>IF(IF(ISERROR(VLOOKUP(D8,Codigo!$B$4:$C$67,2,FALSE)),"",VLOOKUP(D8,Codigo!$B$4:$C$67,2,FALSE))=D8,"",VLOOKUP(D8,(Codigo!$B$2:$D$67),3,FALSE))</f>
        <v/>
      </c>
      <c r="D8" s="194"/>
      <c r="E8" s="79"/>
      <c r="F8" s="292"/>
      <c r="G8" s="44"/>
      <c r="H8" s="303"/>
      <c r="J8" s="312" t="str">
        <f t="shared" si="0"/>
        <v/>
      </c>
      <c r="K8" s="313" t="str">
        <f t="shared" si="1"/>
        <v/>
      </c>
      <c r="L8" s="313" t="str">
        <f t="shared" si="2"/>
        <v/>
      </c>
    </row>
    <row r="9" spans="1:12">
      <c r="B9" s="104" t="str">
        <f>IF(IF(ISERROR(VLOOKUP(D9,Codigo!$B$4:$C$67,2,FALSE)),"",VLOOKUP(D9,Codigo!$B$4:$C$67,2,FALSE))=D9,"",VLOOKUP(D9,(Codigo!$B$4:$C$67),2,FALSE))</f>
        <v/>
      </c>
      <c r="C9" s="104" t="str">
        <f>IF(IF(ISERROR(VLOOKUP(D9,Codigo!$B$4:$C$67,2,FALSE)),"",VLOOKUP(D9,Codigo!$B$4:$C$67,2,FALSE))=D9,"",VLOOKUP(D9,(Codigo!$B$2:$D$67),3,FALSE))</f>
        <v/>
      </c>
      <c r="D9" s="194"/>
      <c r="E9" s="79"/>
      <c r="F9" s="292"/>
      <c r="G9" s="44"/>
      <c r="H9" s="303"/>
      <c r="J9" s="312" t="str">
        <f t="shared" si="0"/>
        <v/>
      </c>
      <c r="K9" s="313" t="str">
        <f t="shared" si="1"/>
        <v/>
      </c>
      <c r="L9" s="313" t="str">
        <f t="shared" si="2"/>
        <v/>
      </c>
    </row>
    <row r="10" spans="1:12">
      <c r="B10" s="104" t="str">
        <f>IF(IF(ISERROR(VLOOKUP(D10,Codigo!$B$4:$C$67,2,FALSE)),"",VLOOKUP(D10,Codigo!$B$4:$C$67,2,FALSE))=D10,"",VLOOKUP(D10,(Codigo!$B$4:$C$67),2,FALSE))</f>
        <v/>
      </c>
      <c r="C10" s="104" t="str">
        <f>IF(IF(ISERROR(VLOOKUP(D10,Codigo!$B$4:$C$67,2,FALSE)),"",VLOOKUP(D10,Codigo!$B$4:$C$67,2,FALSE))=D10,"",VLOOKUP(D10,(Codigo!$B$2:$D$67),3,FALSE))</f>
        <v/>
      </c>
      <c r="D10" s="78"/>
      <c r="E10" s="79"/>
      <c r="F10" s="292"/>
      <c r="G10" s="44"/>
      <c r="H10" s="303"/>
      <c r="J10" s="312" t="str">
        <f t="shared" si="0"/>
        <v/>
      </c>
      <c r="K10" s="313" t="str">
        <f t="shared" si="1"/>
        <v/>
      </c>
      <c r="L10" s="313" t="str">
        <f t="shared" si="2"/>
        <v/>
      </c>
    </row>
    <row r="11" spans="1:12">
      <c r="B11" s="104" t="str">
        <f>IF(IF(ISERROR(VLOOKUP(D11,Codigo!$B$4:$C$67,2,FALSE)),"",VLOOKUP(D11,Codigo!$B$4:$C$67,2,FALSE))=D11,"",VLOOKUP(D11,(Codigo!$B$4:$C$67),2,FALSE))</f>
        <v/>
      </c>
      <c r="C11" s="104" t="str">
        <f>IF(IF(ISERROR(VLOOKUP(D11,Codigo!$B$4:$C$67,2,FALSE)),"",VLOOKUP(D11,Codigo!$B$4:$C$67,2,FALSE))=D11,"",VLOOKUP(D11,(Codigo!$B$2:$D$67),3,FALSE))</f>
        <v/>
      </c>
      <c r="D11" s="78"/>
      <c r="E11" s="79"/>
      <c r="G11" s="44"/>
      <c r="H11" s="303"/>
      <c r="J11" s="312" t="str">
        <f t="shared" si="0"/>
        <v/>
      </c>
      <c r="K11" s="313" t="str">
        <f t="shared" si="1"/>
        <v/>
      </c>
      <c r="L11" s="313" t="str">
        <f t="shared" si="2"/>
        <v/>
      </c>
    </row>
    <row r="12" spans="1:12">
      <c r="B12" s="104" t="str">
        <f>IF(IF(ISERROR(VLOOKUP(D12,Codigo!$B$4:$C$67,2,FALSE)),"",VLOOKUP(D12,Codigo!$B$4:$C$67,2,FALSE))=D12,"",VLOOKUP(D12,(Codigo!$B$4:$C$67),2,FALSE))</f>
        <v/>
      </c>
      <c r="C12" s="104" t="str">
        <f>IF(IF(ISERROR(VLOOKUP(D12,Codigo!$B$4:$C$67,2,FALSE)),"",VLOOKUP(D12,Codigo!$B$4:$C$67,2,FALSE))=D12,"",VLOOKUP(D12,(Codigo!$B$2:$D$67),3,FALSE))</f>
        <v/>
      </c>
      <c r="D12" s="78"/>
      <c r="E12" s="79"/>
      <c r="F12" s="292"/>
      <c r="G12" s="44"/>
      <c r="H12" s="303"/>
      <c r="J12" s="312" t="str">
        <f t="shared" si="0"/>
        <v/>
      </c>
      <c r="K12" s="313" t="str">
        <f t="shared" si="1"/>
        <v/>
      </c>
      <c r="L12" s="313" t="str">
        <f t="shared" si="2"/>
        <v/>
      </c>
    </row>
    <row r="13" spans="1:12">
      <c r="B13" s="104" t="str">
        <f>IF(IF(ISERROR(VLOOKUP(D13,Codigo!$B$4:$C$67,2,FALSE)),"",VLOOKUP(D13,Codigo!$B$4:$C$67,2,FALSE))=D13,"",VLOOKUP(D13,(Codigo!$B$4:$C$67),2,FALSE))</f>
        <v/>
      </c>
      <c r="C13" s="104" t="str">
        <f>IF(IF(ISERROR(VLOOKUP(D13,Codigo!$B$4:$C$67,2,FALSE)),"",VLOOKUP(D13,Codigo!$B$4:$C$67,2,FALSE))=D13,"",VLOOKUP(D13,(Codigo!$B$2:$D$67),3,FALSE))</f>
        <v/>
      </c>
      <c r="D13" s="78"/>
      <c r="E13" s="79"/>
      <c r="F13" s="292"/>
      <c r="G13" s="44"/>
      <c r="H13" s="303"/>
      <c r="J13" s="312" t="str">
        <f t="shared" si="0"/>
        <v/>
      </c>
      <c r="K13" s="313" t="str">
        <f t="shared" si="1"/>
        <v/>
      </c>
      <c r="L13" s="313" t="str">
        <f t="shared" si="2"/>
        <v/>
      </c>
    </row>
    <row r="14" spans="1:12">
      <c r="B14" s="104" t="str">
        <f>IF(IF(ISERROR(VLOOKUP(D14,Codigo!$B$4:$C$67,2,FALSE)),"",VLOOKUP(D14,Codigo!$B$4:$C$67,2,FALSE))=D14,"",VLOOKUP(D14,(Codigo!$B$4:$C$67),2,FALSE))</f>
        <v/>
      </c>
      <c r="C14" s="104" t="str">
        <f>IF(IF(ISERROR(VLOOKUP(D14,Codigo!$B$4:$C$67,2,FALSE)),"",VLOOKUP(D14,Codigo!$B$4:$C$67,2,FALSE))=D14,"",VLOOKUP(D14,(Codigo!$B$2:$D$67),3,FALSE))</f>
        <v/>
      </c>
      <c r="D14" s="78"/>
      <c r="E14" s="79"/>
      <c r="F14" s="292"/>
      <c r="G14" s="44"/>
      <c r="H14" s="303"/>
      <c r="J14" s="312" t="str">
        <f t="shared" si="0"/>
        <v/>
      </c>
      <c r="K14" s="313" t="str">
        <f t="shared" si="1"/>
        <v/>
      </c>
      <c r="L14" s="313" t="str">
        <f t="shared" si="2"/>
        <v/>
      </c>
    </row>
    <row r="15" spans="1:12">
      <c r="B15" s="104" t="str">
        <f>IF(IF(ISERROR(VLOOKUP(D15,Codigo!$B$4:$C$67,2,FALSE)),"",VLOOKUP(D15,Codigo!$B$4:$C$67,2,FALSE))=D15,"",VLOOKUP(D15,(Codigo!$B$4:$C$67),2,FALSE))</f>
        <v/>
      </c>
      <c r="C15" s="104" t="str">
        <f>IF(IF(ISERROR(VLOOKUP(D15,Codigo!$B$4:$C$67,2,FALSE)),"",VLOOKUP(D15,Codigo!$B$4:$C$67,2,FALSE))=D15,"",VLOOKUP(D15,(Codigo!$B$2:$D$67),3,FALSE))</f>
        <v/>
      </c>
      <c r="D15" s="78"/>
      <c r="E15" s="79"/>
      <c r="F15" s="292"/>
      <c r="G15" s="44"/>
      <c r="H15" s="303"/>
      <c r="J15" s="312" t="str">
        <f t="shared" si="0"/>
        <v/>
      </c>
      <c r="K15" s="313" t="str">
        <f t="shared" si="1"/>
        <v/>
      </c>
      <c r="L15" s="313" t="str">
        <f t="shared" si="2"/>
        <v/>
      </c>
    </row>
    <row r="16" spans="1:12">
      <c r="B16" s="104" t="str">
        <f>IF(IF(ISERROR(VLOOKUP(D16,Codigo!$B$4:$C$67,2,FALSE)),"",VLOOKUP(D16,Codigo!$B$4:$C$67,2,FALSE))=D16,"",VLOOKUP(D16,(Codigo!$B$4:$C$67),2,FALSE))</f>
        <v/>
      </c>
      <c r="C16" s="104" t="str">
        <f>IF(IF(ISERROR(VLOOKUP(D16,Codigo!$B$4:$C$67,2,FALSE)),"",VLOOKUP(D16,Codigo!$B$4:$C$67,2,FALSE))=D16,"",VLOOKUP(D16,(Codigo!$B$2:$D$67),3,FALSE))</f>
        <v/>
      </c>
      <c r="D16" s="78"/>
      <c r="E16" s="79"/>
      <c r="F16" s="292"/>
      <c r="G16" s="44"/>
      <c r="H16" s="303"/>
      <c r="J16" s="312" t="str">
        <f t="shared" si="0"/>
        <v/>
      </c>
      <c r="K16" s="313" t="str">
        <f t="shared" si="1"/>
        <v/>
      </c>
      <c r="L16" s="313" t="str">
        <f t="shared" si="2"/>
        <v/>
      </c>
    </row>
    <row r="17" spans="2:12">
      <c r="B17" s="104" t="str">
        <f>IF(IF(ISERROR(VLOOKUP(D17,Codigo!$B$4:$C$67,2,FALSE)),"",VLOOKUP(D17,Codigo!$B$4:$C$67,2,FALSE))=D17,"",VLOOKUP(D17,(Codigo!$B$4:$C$67),2,FALSE))</f>
        <v/>
      </c>
      <c r="C17" s="104" t="str">
        <f>IF(IF(ISERROR(VLOOKUP(D17,Codigo!$B$4:$C$67,2,FALSE)),"",VLOOKUP(D17,Codigo!$B$4:$C$67,2,FALSE))=D17,"",VLOOKUP(D17,(Codigo!$B$2:$D$67),3,FALSE))</f>
        <v/>
      </c>
      <c r="D17" s="78"/>
      <c r="E17" s="79"/>
      <c r="F17" s="292"/>
      <c r="G17" s="44"/>
      <c r="H17" s="303"/>
      <c r="J17" s="312" t="str">
        <f t="shared" si="0"/>
        <v/>
      </c>
      <c r="K17" s="313" t="str">
        <f t="shared" si="1"/>
        <v/>
      </c>
      <c r="L17" s="313" t="str">
        <f t="shared" si="2"/>
        <v/>
      </c>
    </row>
    <row r="18" spans="2:12">
      <c r="B18" s="104" t="str">
        <f>IF(IF(ISERROR(VLOOKUP(D18,Codigo!$B$4:$C$67,2,FALSE)),"",VLOOKUP(D18,Codigo!$B$4:$C$67,2,FALSE))=D18,"",VLOOKUP(D18,(Codigo!$B$4:$C$67),2,FALSE))</f>
        <v/>
      </c>
      <c r="C18" s="104" t="str">
        <f>IF(IF(ISERROR(VLOOKUP(D18,Codigo!$B$4:$C$67,2,FALSE)),"",VLOOKUP(D18,Codigo!$B$4:$C$67,2,FALSE))=D18,"",VLOOKUP(D18,(Codigo!$B$2:$D$67),3,FALSE))</f>
        <v/>
      </c>
      <c r="D18" s="78"/>
      <c r="E18" s="79"/>
      <c r="F18" s="292"/>
      <c r="G18" s="44"/>
      <c r="H18" s="303"/>
      <c r="J18" s="312" t="str">
        <f t="shared" si="0"/>
        <v/>
      </c>
      <c r="K18" s="313" t="str">
        <f t="shared" si="1"/>
        <v/>
      </c>
      <c r="L18" s="313" t="str">
        <f t="shared" si="2"/>
        <v/>
      </c>
    </row>
    <row r="19" spans="2:12">
      <c r="B19" s="104" t="str">
        <f>IF(IF(ISERROR(VLOOKUP(D19,Codigo!$B$4:$C$67,2,FALSE)),"",VLOOKUP(D19,Codigo!$B$4:$C$67,2,FALSE))=D19,"",VLOOKUP(D19,(Codigo!$B$4:$C$67),2,FALSE))</f>
        <v/>
      </c>
      <c r="C19" s="104" t="str">
        <f>IF(IF(ISERROR(VLOOKUP(D19,Codigo!$B$4:$C$67,2,FALSE)),"",VLOOKUP(D19,Codigo!$B$4:$C$67,2,FALSE))=D19,"",VLOOKUP(D19,(Codigo!$B$2:$D$67),3,FALSE))</f>
        <v/>
      </c>
      <c r="D19" s="78"/>
      <c r="E19" s="79"/>
      <c r="F19" s="292"/>
      <c r="G19" s="44"/>
      <c r="H19" s="303"/>
      <c r="J19" s="312" t="str">
        <f t="shared" si="0"/>
        <v/>
      </c>
      <c r="K19" s="313" t="str">
        <f t="shared" si="1"/>
        <v/>
      </c>
      <c r="L19" s="313" t="str">
        <f t="shared" si="2"/>
        <v/>
      </c>
    </row>
    <row r="20" spans="2:12">
      <c r="B20" s="104" t="str">
        <f>IF(IF(ISERROR(VLOOKUP(D20,Codigo!$B$4:$C$67,2,FALSE)),"",VLOOKUP(D20,Codigo!$B$4:$C$67,2,FALSE))=D20,"",VLOOKUP(D20,(Codigo!$B$4:$C$67),2,FALSE))</f>
        <v/>
      </c>
      <c r="C20" s="104" t="str">
        <f>IF(IF(ISERROR(VLOOKUP(D20,Codigo!$B$4:$C$67,2,FALSE)),"",VLOOKUP(D20,Codigo!$B$4:$C$67,2,FALSE))=D20,"",VLOOKUP(D20,(Codigo!$B$2:$D$67),3,FALSE))</f>
        <v/>
      </c>
      <c r="D20" s="78"/>
      <c r="E20" s="79"/>
      <c r="F20" s="292"/>
      <c r="G20" s="44"/>
      <c r="H20" s="303"/>
      <c r="J20" s="312" t="str">
        <f t="shared" si="0"/>
        <v/>
      </c>
      <c r="K20" s="313" t="str">
        <f t="shared" si="1"/>
        <v/>
      </c>
      <c r="L20" s="313" t="str">
        <f t="shared" si="2"/>
        <v/>
      </c>
    </row>
    <row r="21" spans="2:12">
      <c r="B21" s="104" t="str">
        <f>IF(IF(ISERROR(VLOOKUP(D21,Codigo!$B$4:$C$67,2,FALSE)),"",VLOOKUP(D21,Codigo!$B$4:$C$67,2,FALSE))=D21,"",VLOOKUP(D21,(Codigo!$B$4:$C$67),2,FALSE))</f>
        <v/>
      </c>
      <c r="C21" s="104" t="str">
        <f>IF(IF(ISERROR(VLOOKUP(D21,Codigo!$B$4:$C$67,2,FALSE)),"",VLOOKUP(D21,Codigo!$B$4:$C$67,2,FALSE))=D21,"",VLOOKUP(D21,(Codigo!$B$2:$D$67),3,FALSE))</f>
        <v/>
      </c>
      <c r="D21" s="78"/>
      <c r="E21" s="79"/>
      <c r="F21" s="292"/>
      <c r="G21" s="44"/>
      <c r="H21" s="303"/>
      <c r="J21" s="312" t="str">
        <f t="shared" si="0"/>
        <v/>
      </c>
      <c r="K21" s="313" t="str">
        <f t="shared" si="1"/>
        <v/>
      </c>
      <c r="L21" s="313" t="str">
        <f t="shared" si="2"/>
        <v/>
      </c>
    </row>
    <row r="22" spans="2:12">
      <c r="B22" s="104" t="str">
        <f>IF(IF(ISERROR(VLOOKUP(D22,Codigo!$B$4:$C$67,2,FALSE)),"",VLOOKUP(D22,Codigo!$B$4:$C$67,2,FALSE))=D22,"",VLOOKUP(D22,(Codigo!$B$4:$C$67),2,FALSE))</f>
        <v/>
      </c>
      <c r="C22" s="104" t="str">
        <f>IF(IF(ISERROR(VLOOKUP(D22,Codigo!$B$4:$C$67,2,FALSE)),"",VLOOKUP(D22,Codigo!$B$4:$C$67,2,FALSE))=D22,"",VLOOKUP(D22,(Codigo!$B$2:$D$67),3,FALSE))</f>
        <v/>
      </c>
      <c r="D22" s="78"/>
      <c r="E22" s="79"/>
      <c r="F22" s="292"/>
      <c r="G22" s="44"/>
      <c r="H22" s="303"/>
      <c r="J22" s="312" t="str">
        <f t="shared" si="0"/>
        <v/>
      </c>
      <c r="K22" s="313" t="str">
        <f t="shared" si="1"/>
        <v/>
      </c>
      <c r="L22" s="313" t="str">
        <f t="shared" si="2"/>
        <v/>
      </c>
    </row>
    <row r="23" spans="2:12">
      <c r="B23" s="104" t="str">
        <f>IF(IF(ISERROR(VLOOKUP(D23,Codigo!$B$4:$C$67,2,FALSE)),"",VLOOKUP(D23,Codigo!$B$4:$C$67,2,FALSE))=D23,"",VLOOKUP(D23,(Codigo!$B$4:$C$67),2,FALSE))</f>
        <v/>
      </c>
      <c r="C23" s="104" t="str">
        <f>IF(IF(ISERROR(VLOOKUP(D23,Codigo!$B$4:$C$67,2,FALSE)),"",VLOOKUP(D23,Codigo!$B$4:$C$67,2,FALSE))=D23,"",VLOOKUP(D23,(Codigo!$B$2:$D$67),3,FALSE))</f>
        <v/>
      </c>
      <c r="D23" s="78"/>
      <c r="E23" s="79"/>
      <c r="F23" s="292"/>
      <c r="G23" s="44"/>
      <c r="H23" s="303"/>
      <c r="J23" s="312" t="str">
        <f t="shared" si="0"/>
        <v/>
      </c>
      <c r="K23" s="313" t="str">
        <f t="shared" si="1"/>
        <v/>
      </c>
      <c r="L23" s="313" t="str">
        <f t="shared" si="2"/>
        <v/>
      </c>
    </row>
    <row r="24" spans="2:12">
      <c r="B24" s="104" t="str">
        <f>IF(IF(ISERROR(VLOOKUP(D24,Codigo!$B$4:$C$67,2,FALSE)),"",VLOOKUP(D24,Codigo!$B$4:$C$67,2,FALSE))=D24,"",VLOOKUP(D24,(Codigo!$B$4:$C$67),2,FALSE))</f>
        <v/>
      </c>
      <c r="C24" s="104" t="str">
        <f>IF(IF(ISERROR(VLOOKUP(D24,Codigo!$B$4:$C$67,2,FALSE)),"",VLOOKUP(D24,Codigo!$B$4:$C$67,2,FALSE))=D24,"",VLOOKUP(D24,(Codigo!$B$2:$D$67),3,FALSE))</f>
        <v/>
      </c>
      <c r="D24" s="78"/>
      <c r="E24" s="79"/>
      <c r="F24" s="292"/>
      <c r="G24" s="44"/>
      <c r="H24" s="303"/>
      <c r="J24" s="312" t="str">
        <f t="shared" si="0"/>
        <v/>
      </c>
      <c r="K24" s="313" t="str">
        <f t="shared" si="1"/>
        <v/>
      </c>
      <c r="L24" s="313" t="str">
        <f t="shared" si="2"/>
        <v/>
      </c>
    </row>
    <row r="25" spans="2:12">
      <c r="B25" s="104" t="str">
        <f>IF(IF(ISERROR(VLOOKUP(D25,Codigo!$B$4:$C$67,2,FALSE)),"",VLOOKUP(D25,Codigo!$B$4:$C$67,2,FALSE))=D25,"",VLOOKUP(D25,(Codigo!$B$4:$C$67),2,FALSE))</f>
        <v/>
      </c>
      <c r="C25" s="104" t="str">
        <f>IF(IF(ISERROR(VLOOKUP(D25,Codigo!$B$4:$C$67,2,FALSE)),"",VLOOKUP(D25,Codigo!$B$4:$C$67,2,FALSE))=D25,"",VLOOKUP(D25,(Codigo!$B$2:$D$67),3,FALSE))</f>
        <v/>
      </c>
      <c r="D25" s="78"/>
      <c r="E25" s="79"/>
      <c r="F25" s="292"/>
      <c r="G25" s="44"/>
      <c r="H25" s="303"/>
      <c r="J25" s="312" t="str">
        <f t="shared" si="0"/>
        <v/>
      </c>
      <c r="K25" s="313" t="str">
        <f t="shared" si="1"/>
        <v/>
      </c>
      <c r="L25" s="313" t="str">
        <f t="shared" si="2"/>
        <v/>
      </c>
    </row>
    <row r="26" spans="2:12">
      <c r="B26" s="104" t="str">
        <f>IF(IF(ISERROR(VLOOKUP(D26,Codigo!$B$4:$C$67,2,FALSE)),"",VLOOKUP(D26,Codigo!$B$4:$C$67,2,FALSE))=D26,"",VLOOKUP(D26,(Codigo!$B$4:$C$67),2,FALSE))</f>
        <v/>
      </c>
      <c r="C26" s="104" t="str">
        <f>IF(IF(ISERROR(VLOOKUP(D26,Codigo!$B$4:$C$67,2,FALSE)),"",VLOOKUP(D26,Codigo!$B$4:$C$67,2,FALSE))=D26,"",VLOOKUP(D26,(Codigo!$B$2:$D$67),3,FALSE))</f>
        <v/>
      </c>
      <c r="D26" s="78"/>
      <c r="E26" s="79"/>
      <c r="F26" s="292"/>
      <c r="G26" s="44"/>
      <c r="H26" s="303"/>
      <c r="J26" s="312" t="str">
        <f t="shared" si="0"/>
        <v/>
      </c>
      <c r="K26" s="313" t="str">
        <f t="shared" si="1"/>
        <v/>
      </c>
      <c r="L26" s="313" t="str">
        <f t="shared" si="2"/>
        <v/>
      </c>
    </row>
    <row r="27" spans="2:12">
      <c r="B27" s="104" t="str">
        <f>IF(IF(ISERROR(VLOOKUP(D27,Codigo!$B$4:$C$67,2,FALSE)),"",VLOOKUP(D27,Codigo!$B$4:$C$67,2,FALSE))=D27,"",VLOOKUP(D27,(Codigo!$B$4:$C$67),2,FALSE))</f>
        <v/>
      </c>
      <c r="C27" s="104" t="str">
        <f>IF(IF(ISERROR(VLOOKUP(D27,Codigo!$B$4:$C$67,2,FALSE)),"",VLOOKUP(D27,Codigo!$B$4:$C$67,2,FALSE))=D27,"",VLOOKUP(D27,(Codigo!$B$2:$D$67),3,FALSE))</f>
        <v/>
      </c>
      <c r="D27" s="78"/>
      <c r="E27" s="79"/>
      <c r="F27" s="292"/>
      <c r="G27" s="44"/>
      <c r="H27" s="303"/>
      <c r="J27" s="312" t="str">
        <f t="shared" si="0"/>
        <v/>
      </c>
      <c r="K27" s="313" t="str">
        <f t="shared" si="1"/>
        <v/>
      </c>
      <c r="L27" s="313" t="str">
        <f t="shared" si="2"/>
        <v/>
      </c>
    </row>
    <row r="28" spans="2:12">
      <c r="B28" s="104" t="str">
        <f>IF(IF(ISERROR(VLOOKUP(D28,Codigo!$B$4:$C$67,2,FALSE)),"",VLOOKUP(D28,Codigo!$B$4:$C$67,2,FALSE))=D28,"",VLOOKUP(D28,(Codigo!$B$4:$C$67),2,FALSE))</f>
        <v/>
      </c>
      <c r="C28" s="104" t="str">
        <f>IF(IF(ISERROR(VLOOKUP(D28,Codigo!$B$4:$C$67,2,FALSE)),"",VLOOKUP(D28,Codigo!$B$4:$C$67,2,FALSE))=D28,"",VLOOKUP(D28,(Codigo!$B$2:$D$67),3,FALSE))</f>
        <v/>
      </c>
      <c r="D28" s="78"/>
      <c r="E28" s="79"/>
      <c r="F28" s="292"/>
      <c r="G28" s="44"/>
      <c r="H28" s="303"/>
      <c r="J28" s="312" t="str">
        <f t="shared" si="0"/>
        <v/>
      </c>
      <c r="K28" s="313" t="str">
        <f t="shared" si="1"/>
        <v/>
      </c>
      <c r="L28" s="313" t="str">
        <f t="shared" si="2"/>
        <v/>
      </c>
    </row>
    <row r="29" spans="2:12">
      <c r="B29" s="104" t="str">
        <f>IF(IF(ISERROR(VLOOKUP(D29,Codigo!$B$4:$C$67,2,FALSE)),"",VLOOKUP(D29,Codigo!$B$4:$C$67,2,FALSE))=D29,"",VLOOKUP(D29,(Codigo!$B$4:$C$67),2,FALSE))</f>
        <v/>
      </c>
      <c r="C29" s="104" t="str">
        <f>IF(IF(ISERROR(VLOOKUP(D29,Codigo!$B$4:$C$67,2,FALSE)),"",VLOOKUP(D29,Codigo!$B$4:$C$67,2,FALSE))=D29,"",VLOOKUP(D29,(Codigo!$B$2:$D$67),3,FALSE))</f>
        <v/>
      </c>
      <c r="D29" s="78"/>
      <c r="E29" s="79"/>
      <c r="F29" s="292"/>
      <c r="G29" s="44"/>
      <c r="H29" s="303"/>
      <c r="J29" s="312" t="str">
        <f t="shared" si="0"/>
        <v/>
      </c>
      <c r="K29" s="313" t="str">
        <f t="shared" si="1"/>
        <v/>
      </c>
      <c r="L29" s="313" t="str">
        <f t="shared" si="2"/>
        <v/>
      </c>
    </row>
    <row r="30" spans="2:12">
      <c r="B30" s="104" t="str">
        <f>IF(IF(ISERROR(VLOOKUP(D30,Codigo!$B$4:$C$67,2,FALSE)),"",VLOOKUP(D30,Codigo!$B$4:$C$67,2,FALSE))=D30,"",VLOOKUP(D30,(Codigo!$B$4:$C$67),2,FALSE))</f>
        <v/>
      </c>
      <c r="C30" s="104" t="str">
        <f>IF(IF(ISERROR(VLOOKUP(D30,Codigo!$B$4:$C$67,2,FALSE)),"",VLOOKUP(D30,Codigo!$B$4:$C$67,2,FALSE))=D30,"",VLOOKUP(D30,(Codigo!$B$2:$D$67),3,FALSE))</f>
        <v/>
      </c>
      <c r="D30" s="78"/>
      <c r="E30" s="80"/>
      <c r="F30" s="292"/>
      <c r="G30" s="44"/>
      <c r="H30" s="303"/>
      <c r="J30" s="312" t="str">
        <f t="shared" si="0"/>
        <v/>
      </c>
      <c r="K30" s="313" t="str">
        <f t="shared" si="1"/>
        <v/>
      </c>
      <c r="L30" s="313" t="str">
        <f t="shared" si="2"/>
        <v/>
      </c>
    </row>
    <row r="31" spans="2:12">
      <c r="B31" s="104" t="str">
        <f>IF(IF(ISERROR(VLOOKUP(D31,Codigo!$B$4:$C$67,2,FALSE)),"",VLOOKUP(D31,Codigo!$B$4:$C$67,2,FALSE))=D31,"",VLOOKUP(D31,(Codigo!$B$4:$C$67),2,FALSE))</f>
        <v/>
      </c>
      <c r="C31" s="104" t="str">
        <f>IF(IF(ISERROR(VLOOKUP(D31,Codigo!$B$4:$C$67,2,FALSE)),"",VLOOKUP(D31,Codigo!$B$4:$C$67,2,FALSE))=D31,"",VLOOKUP(D31,(Codigo!$B$2:$D$67),3,FALSE))</f>
        <v/>
      </c>
      <c r="D31" s="78"/>
      <c r="E31" s="79"/>
      <c r="F31" s="292"/>
      <c r="G31" s="44"/>
      <c r="H31" s="303"/>
      <c r="J31" s="312" t="str">
        <f t="shared" si="0"/>
        <v/>
      </c>
      <c r="K31" s="313" t="str">
        <f t="shared" si="1"/>
        <v/>
      </c>
      <c r="L31" s="313" t="str">
        <f t="shared" si="2"/>
        <v/>
      </c>
    </row>
    <row r="32" spans="2:12">
      <c r="B32" s="104" t="str">
        <f>IF(IF(ISERROR(VLOOKUP(D32,Codigo!$B$4:$C$67,2,FALSE)),"",VLOOKUP(D32,Codigo!$B$4:$C$67,2,FALSE))=D32,"",VLOOKUP(D32,(Codigo!$B$4:$C$67),2,FALSE))</f>
        <v/>
      </c>
      <c r="C32" s="104" t="str">
        <f>IF(IF(ISERROR(VLOOKUP(D32,Codigo!$B$4:$C$67,2,FALSE)),"",VLOOKUP(D32,Codigo!$B$4:$C$67,2,FALSE))=D32,"",VLOOKUP(D32,(Codigo!$B$2:$D$67),3,FALSE))</f>
        <v/>
      </c>
      <c r="D32" s="78"/>
      <c r="E32" s="79"/>
      <c r="F32" s="292"/>
      <c r="G32" s="44"/>
      <c r="H32" s="303"/>
      <c r="J32" s="312" t="str">
        <f t="shared" si="0"/>
        <v/>
      </c>
      <c r="K32" s="313" t="str">
        <f t="shared" si="1"/>
        <v/>
      </c>
      <c r="L32" s="313" t="str">
        <f t="shared" si="2"/>
        <v/>
      </c>
    </row>
    <row r="33" spans="2:12">
      <c r="B33" s="104" t="str">
        <f>IF(IF(ISERROR(VLOOKUP(D33,Codigo!$B$4:$C$67,2,FALSE)),"",VLOOKUP(D33,Codigo!$B$4:$C$67,2,FALSE))=D33,"",VLOOKUP(D33,(Codigo!$B$4:$C$67),2,FALSE))</f>
        <v/>
      </c>
      <c r="C33" s="104" t="str">
        <f>IF(IF(ISERROR(VLOOKUP(D33,Codigo!$B$4:$C$67,2,FALSE)),"",VLOOKUP(D33,Codigo!$B$4:$C$67,2,FALSE))=D33,"",VLOOKUP(D33,(Codigo!$B$2:$D$67),3,FALSE))</f>
        <v/>
      </c>
      <c r="D33" s="78"/>
      <c r="E33" s="79"/>
      <c r="F33" s="292"/>
      <c r="G33" s="44"/>
      <c r="H33" s="303"/>
      <c r="J33" s="312" t="str">
        <f t="shared" si="0"/>
        <v/>
      </c>
      <c r="K33" s="313" t="str">
        <f t="shared" si="1"/>
        <v/>
      </c>
      <c r="L33" s="313" t="str">
        <f t="shared" si="2"/>
        <v/>
      </c>
    </row>
    <row r="34" spans="2:12">
      <c r="B34" s="104" t="str">
        <f>IF(IF(ISERROR(VLOOKUP(D34,Codigo!$B$4:$C$67,2,FALSE)),"",VLOOKUP(D34,Codigo!$B$4:$C$67,2,FALSE))=D34,"",VLOOKUP(D34,(Codigo!$B$4:$C$67),2,FALSE))</f>
        <v/>
      </c>
      <c r="C34" s="104" t="str">
        <f>IF(IF(ISERROR(VLOOKUP(D34,Codigo!$B$4:$C$67,2,FALSE)),"",VLOOKUP(D34,Codigo!$B$4:$C$67,2,FALSE))=D34,"",VLOOKUP(D34,(Codigo!$B$2:$D$67),3,FALSE))</f>
        <v/>
      </c>
      <c r="D34" s="78"/>
      <c r="E34" s="79"/>
      <c r="F34" s="292"/>
      <c r="G34" s="44"/>
      <c r="H34" s="303"/>
      <c r="J34" s="312" t="str">
        <f t="shared" si="0"/>
        <v/>
      </c>
      <c r="K34" s="313" t="str">
        <f t="shared" si="1"/>
        <v/>
      </c>
      <c r="L34" s="313" t="str">
        <f t="shared" si="2"/>
        <v/>
      </c>
    </row>
    <row r="35" spans="2:12">
      <c r="B35" s="104" t="str">
        <f>IF(IF(ISERROR(VLOOKUP(D35,Codigo!$B$4:$C$67,2,FALSE)),"",VLOOKUP(D35,Codigo!$B$4:$C$67,2,FALSE))=D35,"",VLOOKUP(D35,(Codigo!$B$4:$C$67),2,FALSE))</f>
        <v/>
      </c>
      <c r="C35" s="104" t="str">
        <f>IF(IF(ISERROR(VLOOKUP(D35,Codigo!$B$4:$C$67,2,FALSE)),"",VLOOKUP(D35,Codigo!$B$4:$C$67,2,FALSE))=D35,"",VLOOKUP(D35,(Codigo!$B$2:$D$67),3,FALSE))</f>
        <v/>
      </c>
      <c r="D35" s="78"/>
      <c r="E35" s="79"/>
      <c r="F35" s="292"/>
      <c r="G35" s="44"/>
      <c r="H35" s="303"/>
      <c r="J35" s="312" t="str">
        <f t="shared" si="0"/>
        <v/>
      </c>
      <c r="K35" s="313" t="str">
        <f t="shared" si="1"/>
        <v/>
      </c>
      <c r="L35" s="313" t="str">
        <f t="shared" si="2"/>
        <v/>
      </c>
    </row>
    <row r="36" spans="2:12">
      <c r="B36" s="104" t="str">
        <f>IF(IF(ISERROR(VLOOKUP(D36,Codigo!$B$4:$C$67,2,FALSE)),"",VLOOKUP(D36,Codigo!$B$4:$C$67,2,FALSE))=D36,"",VLOOKUP(D36,(Codigo!$B$4:$C$67),2,FALSE))</f>
        <v/>
      </c>
      <c r="C36" s="104" t="str">
        <f>IF(IF(ISERROR(VLOOKUP(D36,Codigo!$B$4:$C$67,2,FALSE)),"",VLOOKUP(D36,Codigo!$B$4:$C$67,2,FALSE))=D36,"",VLOOKUP(D36,(Codigo!$B$2:$D$67),3,FALSE))</f>
        <v/>
      </c>
      <c r="D36" s="78"/>
      <c r="E36" s="79"/>
      <c r="F36" s="292"/>
      <c r="G36" s="44"/>
      <c r="H36" s="303"/>
      <c r="J36" s="312" t="str">
        <f t="shared" si="0"/>
        <v/>
      </c>
      <c r="K36" s="313" t="str">
        <f t="shared" si="1"/>
        <v/>
      </c>
      <c r="L36" s="313" t="str">
        <f t="shared" si="2"/>
        <v/>
      </c>
    </row>
    <row r="37" spans="2:12">
      <c r="B37" s="104" t="str">
        <f>IF(IF(ISERROR(VLOOKUP(D37,Codigo!$B$4:$C$67,2,FALSE)),"",VLOOKUP(D37,Codigo!$B$4:$C$67,2,FALSE))=D37,"",VLOOKUP(D37,(Codigo!$B$4:$C$67),2,FALSE))</f>
        <v/>
      </c>
      <c r="C37" s="104" t="str">
        <f>IF(IF(ISERROR(VLOOKUP(D37,Codigo!$B$4:$C$67,2,FALSE)),"",VLOOKUP(D37,Codigo!$B$4:$C$67,2,FALSE))=D37,"",VLOOKUP(D37,(Codigo!$B$2:$D$67),3,FALSE))</f>
        <v/>
      </c>
      <c r="D37" s="78"/>
      <c r="E37" s="79"/>
      <c r="F37" s="292"/>
      <c r="G37" s="44"/>
      <c r="H37" s="303"/>
      <c r="J37" s="312" t="str">
        <f t="shared" si="0"/>
        <v/>
      </c>
      <c r="K37" s="313" t="str">
        <f t="shared" si="1"/>
        <v/>
      </c>
      <c r="L37" s="313" t="str">
        <f t="shared" si="2"/>
        <v/>
      </c>
    </row>
    <row r="38" spans="2:12">
      <c r="B38" s="104" t="str">
        <f>IF(IF(ISERROR(VLOOKUP(D38,Codigo!$B$4:$C$67,2,FALSE)),"",VLOOKUP(D38,Codigo!$B$4:$C$67,2,FALSE))=D38,"",VLOOKUP(D38,(Codigo!$B$4:$C$67),2,FALSE))</f>
        <v/>
      </c>
      <c r="C38" s="104" t="str">
        <f>IF(IF(ISERROR(VLOOKUP(D38,Codigo!$B$4:$C$67,2,FALSE)),"",VLOOKUP(D38,Codigo!$B$4:$C$67,2,FALSE))=D38,"",VLOOKUP(D38,(Codigo!$B$2:$D$67),3,FALSE))</f>
        <v/>
      </c>
      <c r="D38" s="78"/>
      <c r="E38" s="79"/>
      <c r="F38" s="292"/>
      <c r="G38" s="44"/>
      <c r="H38" s="293"/>
      <c r="J38" s="312" t="str">
        <f t="shared" si="0"/>
        <v/>
      </c>
      <c r="K38" s="313" t="str">
        <f t="shared" si="1"/>
        <v/>
      </c>
      <c r="L38" s="313" t="str">
        <f t="shared" si="2"/>
        <v/>
      </c>
    </row>
    <row r="39" spans="2:12">
      <c r="B39" s="104" t="str">
        <f>IF(IF(ISERROR(VLOOKUP(D39,Codigo!$B$4:$C$67,2,FALSE)),"",VLOOKUP(D39,Codigo!$B$4:$C$67,2,FALSE))=D39,"",VLOOKUP(D39,(Codigo!$B$4:$C$67),2,FALSE))</f>
        <v/>
      </c>
      <c r="C39" s="104" t="str">
        <f>IF(IF(ISERROR(VLOOKUP(D39,Codigo!$B$4:$C$67,2,FALSE)),"",VLOOKUP(D39,Codigo!$B$4:$C$67,2,FALSE))=D39,"",VLOOKUP(D39,(Codigo!$B$2:$D$67),3,FALSE))</f>
        <v/>
      </c>
      <c r="D39" s="78"/>
      <c r="E39" s="79"/>
      <c r="F39" s="292"/>
      <c r="G39" s="44"/>
      <c r="H39" s="293"/>
      <c r="J39" s="312" t="str">
        <f t="shared" si="0"/>
        <v/>
      </c>
      <c r="K39" s="313" t="str">
        <f t="shared" si="1"/>
        <v/>
      </c>
      <c r="L39" s="313" t="str">
        <f t="shared" si="2"/>
        <v/>
      </c>
    </row>
    <row r="40" spans="2:12">
      <c r="B40" s="104" t="str">
        <f>IF(IF(ISERROR(VLOOKUP(D40,Codigo!$B$4:$C$67,2,FALSE)),"",VLOOKUP(D40,Codigo!$B$4:$C$67,2,FALSE))=D40,"",VLOOKUP(D40,(Codigo!$B$4:$C$67),2,FALSE))</f>
        <v/>
      </c>
      <c r="C40" s="104" t="str">
        <f>IF(IF(ISERROR(VLOOKUP(D40,Codigo!$B$4:$C$67,2,FALSE)),"",VLOOKUP(D40,Codigo!$B$4:$C$67,2,FALSE))=D40,"",VLOOKUP(D40,(Codigo!$B$2:$D$67),3,FALSE))</f>
        <v/>
      </c>
      <c r="D40" s="78"/>
      <c r="E40" s="79"/>
      <c r="F40" s="292"/>
      <c r="G40" s="44"/>
      <c r="H40" s="293"/>
      <c r="J40" s="312" t="str">
        <f t="shared" si="0"/>
        <v/>
      </c>
      <c r="K40" s="313" t="str">
        <f t="shared" si="1"/>
        <v/>
      </c>
      <c r="L40" s="313" t="str">
        <f t="shared" si="2"/>
        <v/>
      </c>
    </row>
    <row r="41" spans="2:12">
      <c r="B41" s="104" t="str">
        <f>IF(IF(ISERROR(VLOOKUP(D41,Codigo!$B$4:$C$67,2,FALSE)),"",VLOOKUP(D41,Codigo!$B$4:$C$67,2,FALSE))=D41,"",VLOOKUP(D41,(Codigo!$B$4:$C$67),2,FALSE))</f>
        <v/>
      </c>
      <c r="C41" s="104" t="str">
        <f>IF(IF(ISERROR(VLOOKUP(D41,Codigo!$B$4:$C$67,2,FALSE)),"",VLOOKUP(D41,Codigo!$B$4:$C$67,2,FALSE))=D41,"",VLOOKUP(D41,(Codigo!$B$2:$D$67),3,FALSE))</f>
        <v/>
      </c>
      <c r="D41" s="78"/>
      <c r="E41" s="79"/>
      <c r="F41" s="292"/>
      <c r="G41" s="44"/>
      <c r="H41" s="293"/>
      <c r="J41" s="312" t="str">
        <f t="shared" si="0"/>
        <v/>
      </c>
      <c r="K41" s="313" t="str">
        <f t="shared" si="1"/>
        <v/>
      </c>
      <c r="L41" s="313" t="str">
        <f t="shared" si="2"/>
        <v/>
      </c>
    </row>
    <row r="42" spans="2:12">
      <c r="B42" s="104" t="str">
        <f>IF(IF(ISERROR(VLOOKUP(D42,Codigo!$B$4:$C$67,2,FALSE)),"",VLOOKUP(D42,Codigo!$B$4:$C$67,2,FALSE))=D42,"",VLOOKUP(D42,(Codigo!$B$4:$C$67),2,FALSE))</f>
        <v/>
      </c>
      <c r="C42" s="104" t="str">
        <f>IF(IF(ISERROR(VLOOKUP(D42,Codigo!$B$4:$C$67,2,FALSE)),"",VLOOKUP(D42,Codigo!$B$4:$C$67,2,FALSE))=D42,"",VLOOKUP(D42,(Codigo!$B$2:$D$67),3,FALSE))</f>
        <v/>
      </c>
      <c r="D42" s="78"/>
      <c r="E42" s="79"/>
      <c r="F42" s="292"/>
      <c r="G42" s="44"/>
      <c r="H42" s="293"/>
      <c r="J42" s="312" t="str">
        <f t="shared" si="0"/>
        <v/>
      </c>
      <c r="K42" s="313" t="str">
        <f t="shared" si="1"/>
        <v/>
      </c>
      <c r="L42" s="313" t="str">
        <f t="shared" si="2"/>
        <v/>
      </c>
    </row>
    <row r="43" spans="2:12">
      <c r="B43" s="104" t="str">
        <f>IF(IF(ISERROR(VLOOKUP(D43,Codigo!$B$4:$C$67,2,FALSE)),"",VLOOKUP(D43,Codigo!$B$4:$C$67,2,FALSE))=D43,"",VLOOKUP(D43,(Codigo!$B$4:$C$67),2,FALSE))</f>
        <v/>
      </c>
      <c r="C43" s="104" t="str">
        <f>IF(IF(ISERROR(VLOOKUP(D43,Codigo!$B$4:$C$67,2,FALSE)),"",VLOOKUP(D43,Codigo!$B$4:$C$67,2,FALSE))=D43,"",VLOOKUP(D43,(Codigo!$B$2:$D$67),3,FALSE))</f>
        <v/>
      </c>
      <c r="D43" s="78"/>
      <c r="E43" s="79"/>
      <c r="F43" s="292"/>
      <c r="G43" s="44"/>
      <c r="H43" s="293"/>
      <c r="J43" s="312" t="str">
        <f t="shared" si="0"/>
        <v/>
      </c>
      <c r="K43" s="313" t="str">
        <f t="shared" si="1"/>
        <v/>
      </c>
      <c r="L43" s="313" t="str">
        <f t="shared" si="2"/>
        <v/>
      </c>
    </row>
    <row r="44" spans="2:12">
      <c r="B44" s="104" t="str">
        <f>IF(IF(ISERROR(VLOOKUP(D44,Codigo!$B$4:$C$67,2,FALSE)),"",VLOOKUP(D44,Codigo!$B$4:$C$67,2,FALSE))=D44,"",VLOOKUP(D44,(Codigo!$B$4:$C$67),2,FALSE))</f>
        <v/>
      </c>
      <c r="C44" s="104" t="str">
        <f>IF(IF(ISERROR(VLOOKUP(D44,Codigo!$B$4:$C$67,2,FALSE)),"",VLOOKUP(D44,Codigo!$B$4:$C$67,2,FALSE))=D44,"",VLOOKUP(D44,(Codigo!$B$2:$D$67),3,FALSE))</f>
        <v/>
      </c>
      <c r="D44" s="78"/>
      <c r="E44" s="79"/>
      <c r="F44" s="292"/>
      <c r="G44" s="44"/>
      <c r="H44" s="293"/>
      <c r="J44" s="312" t="str">
        <f t="shared" si="0"/>
        <v/>
      </c>
      <c r="K44" s="313" t="str">
        <f t="shared" si="1"/>
        <v/>
      </c>
      <c r="L44" s="313" t="str">
        <f t="shared" si="2"/>
        <v/>
      </c>
    </row>
    <row r="45" spans="2:12">
      <c r="B45" s="104" t="str">
        <f>IF(IF(ISERROR(VLOOKUP(D45,Codigo!$B$4:$C$67,2,FALSE)),"",VLOOKUP(D45,Codigo!$B$4:$C$67,2,FALSE))=D45,"",VLOOKUP(D45,(Codigo!$B$4:$C$67),2,FALSE))</f>
        <v/>
      </c>
      <c r="C45" s="104" t="str">
        <f>IF(IF(ISERROR(VLOOKUP(D45,Codigo!$B$4:$C$67,2,FALSE)),"",VLOOKUP(D45,Codigo!$B$4:$C$67,2,FALSE))=D45,"",VLOOKUP(D45,(Codigo!$B$2:$D$67),3,FALSE))</f>
        <v/>
      </c>
      <c r="D45" s="78"/>
      <c r="E45" s="79"/>
      <c r="F45" s="292"/>
      <c r="G45" s="44"/>
      <c r="H45" s="293"/>
      <c r="J45" s="312" t="str">
        <f t="shared" si="0"/>
        <v/>
      </c>
      <c r="K45" s="313" t="str">
        <f t="shared" si="1"/>
        <v/>
      </c>
      <c r="L45" s="313" t="str">
        <f t="shared" si="2"/>
        <v/>
      </c>
    </row>
    <row r="46" spans="2:12">
      <c r="B46" s="104" t="str">
        <f>IF(IF(ISERROR(VLOOKUP(D46,Codigo!$B$4:$C$67,2,FALSE)),"",VLOOKUP(D46,Codigo!$B$4:$C$67,2,FALSE))=D46,"",VLOOKUP(D46,(Codigo!$B$4:$C$67),2,FALSE))</f>
        <v/>
      </c>
      <c r="C46" s="104" t="str">
        <f>IF(IF(ISERROR(VLOOKUP(D46,Codigo!$B$4:$C$67,2,FALSE)),"",VLOOKUP(D46,Codigo!$B$4:$C$67,2,FALSE))=D46,"",VLOOKUP(D46,(Codigo!$B$2:$D$67),3,FALSE))</f>
        <v/>
      </c>
      <c r="D46" s="78"/>
      <c r="E46" s="79"/>
      <c r="F46" s="292"/>
      <c r="G46" s="44"/>
      <c r="H46" s="293"/>
      <c r="J46" s="312" t="str">
        <f t="shared" si="0"/>
        <v/>
      </c>
      <c r="K46" s="313" t="str">
        <f t="shared" si="1"/>
        <v/>
      </c>
      <c r="L46" s="313" t="str">
        <f t="shared" si="2"/>
        <v/>
      </c>
    </row>
    <row r="47" spans="2:12">
      <c r="B47" s="104" t="str">
        <f>IF(IF(ISERROR(VLOOKUP(D47,Codigo!$B$4:$C$67,2,FALSE)),"",VLOOKUP(D47,Codigo!$B$4:$C$67,2,FALSE))=D47,"",VLOOKUP(D47,(Codigo!$B$4:$C$67),2,FALSE))</f>
        <v/>
      </c>
      <c r="C47" s="104" t="str">
        <f>IF(IF(ISERROR(VLOOKUP(D47,Codigo!$B$4:$C$67,2,FALSE)),"",VLOOKUP(D47,Codigo!$B$4:$C$67,2,FALSE))=D47,"",VLOOKUP(D47,(Codigo!$B$2:$D$67),3,FALSE))</f>
        <v/>
      </c>
      <c r="D47" s="78"/>
      <c r="E47" s="79"/>
      <c r="F47" s="292"/>
      <c r="G47" s="44"/>
      <c r="H47" s="293"/>
      <c r="J47" s="312" t="str">
        <f t="shared" si="0"/>
        <v/>
      </c>
      <c r="K47" s="313" t="str">
        <f t="shared" si="1"/>
        <v/>
      </c>
      <c r="L47" s="313" t="str">
        <f t="shared" si="2"/>
        <v/>
      </c>
    </row>
    <row r="48" spans="2:12">
      <c r="B48" s="104" t="str">
        <f>IF(IF(ISERROR(VLOOKUP(D48,Codigo!$B$4:$C$67,2,FALSE)),"",VLOOKUP(D48,Codigo!$B$4:$C$67,2,FALSE))=D48,"",VLOOKUP(D48,(Codigo!$B$4:$C$67),2,FALSE))</f>
        <v/>
      </c>
      <c r="C48" s="104" t="str">
        <f>IF(IF(ISERROR(VLOOKUP(D48,Codigo!$B$4:$C$67,2,FALSE)),"",VLOOKUP(D48,Codigo!$B$4:$C$67,2,FALSE))=D48,"",VLOOKUP(D48,(Codigo!$B$2:$D$67),3,FALSE))</f>
        <v/>
      </c>
      <c r="D48" s="78"/>
      <c r="E48" s="79"/>
      <c r="F48" s="292"/>
      <c r="G48" s="44"/>
      <c r="H48" s="293"/>
      <c r="J48" s="312" t="str">
        <f t="shared" si="0"/>
        <v/>
      </c>
      <c r="K48" s="313" t="str">
        <f t="shared" si="1"/>
        <v/>
      </c>
      <c r="L48" s="313" t="str">
        <f t="shared" si="2"/>
        <v/>
      </c>
    </row>
    <row r="49" spans="2:12">
      <c r="B49" s="104" t="str">
        <f>IF(IF(ISERROR(VLOOKUP(D49,Codigo!$B$4:$C$67,2,FALSE)),"",VLOOKUP(D49,Codigo!$B$4:$C$67,2,FALSE))=D49,"",VLOOKUP(D49,(Codigo!$B$4:$C$67),2,FALSE))</f>
        <v/>
      </c>
      <c r="C49" s="104" t="str">
        <f>IF(IF(ISERROR(VLOOKUP(D49,Codigo!$B$4:$C$67,2,FALSE)),"",VLOOKUP(D49,Codigo!$B$4:$C$67,2,FALSE))=D49,"",VLOOKUP(D49,(Codigo!$B$2:$D$67),3,FALSE))</f>
        <v/>
      </c>
      <c r="D49" s="78"/>
      <c r="E49" s="79"/>
      <c r="F49" s="292"/>
      <c r="G49" s="44"/>
      <c r="H49" s="293"/>
      <c r="J49" s="312" t="str">
        <f t="shared" si="0"/>
        <v/>
      </c>
      <c r="K49" s="313" t="str">
        <f t="shared" si="1"/>
        <v/>
      </c>
      <c r="L49" s="313" t="str">
        <f t="shared" si="2"/>
        <v/>
      </c>
    </row>
    <row r="50" spans="2:12">
      <c r="B50" s="104" t="str">
        <f>IF(IF(ISERROR(VLOOKUP(D50,Codigo!$B$4:$C$67,2,FALSE)),"",VLOOKUP(D50,Codigo!$B$4:$C$67,2,FALSE))=D50,"",VLOOKUP(D50,(Codigo!$B$4:$C$67),2,FALSE))</f>
        <v/>
      </c>
      <c r="C50" s="104" t="str">
        <f>IF(IF(ISERROR(VLOOKUP(D50,Codigo!$B$4:$C$67,2,FALSE)),"",VLOOKUP(D50,Codigo!$B$4:$C$67,2,FALSE))=D50,"",VLOOKUP(D50,(Codigo!$B$2:$D$67),3,FALSE))</f>
        <v/>
      </c>
      <c r="D50" s="78"/>
      <c r="E50" s="79"/>
      <c r="F50" s="292"/>
      <c r="G50" s="44"/>
      <c r="H50" s="293"/>
      <c r="J50" s="312" t="str">
        <f t="shared" si="0"/>
        <v/>
      </c>
      <c r="K50" s="313" t="str">
        <f t="shared" si="1"/>
        <v/>
      </c>
      <c r="L50" s="313" t="str">
        <f t="shared" si="2"/>
        <v/>
      </c>
    </row>
    <row r="51" spans="2:12">
      <c r="B51" s="104" t="str">
        <f>IF(IF(ISERROR(VLOOKUP(D51,Codigo!$B$4:$C$67,2,FALSE)),"",VLOOKUP(D51,Codigo!$B$4:$C$67,2,FALSE))=D51,"",VLOOKUP(D51,(Codigo!$B$4:$C$67),2,FALSE))</f>
        <v/>
      </c>
      <c r="C51" s="104" t="str">
        <f>IF(IF(ISERROR(VLOOKUP(D51,Codigo!$B$4:$C$67,2,FALSE)),"",VLOOKUP(D51,Codigo!$B$4:$C$67,2,FALSE))=D51,"",VLOOKUP(D51,(Codigo!$B$2:$D$67),3,FALSE))</f>
        <v/>
      </c>
      <c r="D51" s="78"/>
      <c r="E51" s="79"/>
      <c r="F51" s="292"/>
      <c r="G51" s="44"/>
      <c r="H51" s="293"/>
      <c r="J51" s="312" t="str">
        <f t="shared" si="0"/>
        <v/>
      </c>
      <c r="K51" s="313" t="str">
        <f t="shared" si="1"/>
        <v/>
      </c>
      <c r="L51" s="313" t="str">
        <f t="shared" si="2"/>
        <v/>
      </c>
    </row>
    <row r="52" spans="2:12">
      <c r="B52" s="104" t="str">
        <f>IF(IF(ISERROR(VLOOKUP(D52,Codigo!$B$4:$C$67,2,FALSE)),"",VLOOKUP(D52,Codigo!$B$4:$C$67,2,FALSE))=D52,"",VLOOKUP(D52,(Codigo!$B$4:$C$67),2,FALSE))</f>
        <v/>
      </c>
      <c r="C52" s="104" t="str">
        <f>IF(IF(ISERROR(VLOOKUP(D52,Codigo!$B$4:$C$67,2,FALSE)),"",VLOOKUP(D52,Codigo!$B$4:$C$67,2,FALSE))=D52,"",VLOOKUP(D52,(Codigo!$B$2:$D$67),3,FALSE))</f>
        <v/>
      </c>
      <c r="D52" s="78"/>
      <c r="E52" s="79"/>
      <c r="F52" s="292"/>
      <c r="G52" s="44"/>
      <c r="H52" s="293"/>
      <c r="J52" s="312" t="str">
        <f t="shared" si="0"/>
        <v/>
      </c>
      <c r="K52" s="313" t="str">
        <f t="shared" si="1"/>
        <v/>
      </c>
      <c r="L52" s="313" t="str">
        <f t="shared" si="2"/>
        <v/>
      </c>
    </row>
    <row r="53" spans="2:12">
      <c r="B53" s="104" t="str">
        <f>IF(IF(ISERROR(VLOOKUP(D53,Codigo!$B$4:$C$67,2,FALSE)),"",VLOOKUP(D53,Codigo!$B$4:$C$67,2,FALSE))=D53,"",VLOOKUP(D53,(Codigo!$B$4:$C$67),2,FALSE))</f>
        <v/>
      </c>
      <c r="C53" s="104" t="str">
        <f>IF(IF(ISERROR(VLOOKUP(D53,Codigo!$B$4:$C$67,2,FALSE)),"",VLOOKUP(D53,Codigo!$B$4:$C$67,2,FALSE))=D53,"",VLOOKUP(D53,(Codigo!$B$2:$D$67),3,FALSE))</f>
        <v/>
      </c>
      <c r="D53" s="78"/>
      <c r="E53" s="79"/>
      <c r="F53" s="292"/>
      <c r="G53" s="44"/>
      <c r="H53" s="293"/>
      <c r="J53" s="312" t="str">
        <f t="shared" si="0"/>
        <v/>
      </c>
      <c r="K53" s="313" t="str">
        <f t="shared" si="1"/>
        <v/>
      </c>
      <c r="L53" s="313" t="str">
        <f t="shared" si="2"/>
        <v/>
      </c>
    </row>
    <row r="54" spans="2:12">
      <c r="B54" s="104" t="str">
        <f>IF(IF(ISERROR(VLOOKUP(D54,Codigo!$B$4:$C$67,2,FALSE)),"",VLOOKUP(D54,Codigo!$B$4:$C$67,2,FALSE))=D54,"",VLOOKUP(D54,(Codigo!$B$4:$C$67),2,FALSE))</f>
        <v/>
      </c>
      <c r="C54" s="104" t="str">
        <f>IF(IF(ISERROR(VLOOKUP(D54,Codigo!$B$4:$C$67,2,FALSE)),"",VLOOKUP(D54,Codigo!$B$4:$C$67,2,FALSE))=D54,"",VLOOKUP(D54,(Codigo!$B$2:$D$67),3,FALSE))</f>
        <v/>
      </c>
      <c r="D54" s="78"/>
      <c r="E54" s="79"/>
      <c r="F54" s="292"/>
      <c r="G54" s="44"/>
      <c r="H54" s="293"/>
      <c r="J54" s="312" t="str">
        <f t="shared" si="0"/>
        <v/>
      </c>
      <c r="K54" s="313" t="str">
        <f t="shared" si="1"/>
        <v/>
      </c>
      <c r="L54" s="313" t="str">
        <f t="shared" si="2"/>
        <v/>
      </c>
    </row>
    <row r="55" spans="2:12">
      <c r="B55" s="104" t="str">
        <f>IF(IF(ISERROR(VLOOKUP(D55,Codigo!$B$4:$C$67,2,FALSE)),"",VLOOKUP(D55,Codigo!$B$4:$C$67,2,FALSE))=D55,"",VLOOKUP(D55,(Codigo!$B$4:$C$67),2,FALSE))</f>
        <v/>
      </c>
      <c r="C55" s="104" t="str">
        <f>IF(IF(ISERROR(VLOOKUP(D55,Codigo!$B$4:$C$67,2,FALSE)),"",VLOOKUP(D55,Codigo!$B$4:$C$67,2,FALSE))=D55,"",VLOOKUP(D55,(Codigo!$B$2:$D$67),3,FALSE))</f>
        <v/>
      </c>
      <c r="D55" s="78"/>
      <c r="E55" s="79"/>
      <c r="F55" s="292"/>
      <c r="G55" s="44"/>
      <c r="H55" s="293"/>
      <c r="J55" s="312" t="str">
        <f t="shared" si="0"/>
        <v/>
      </c>
      <c r="K55" s="313" t="str">
        <f t="shared" si="1"/>
        <v/>
      </c>
      <c r="L55" s="313" t="str">
        <f t="shared" si="2"/>
        <v/>
      </c>
    </row>
    <row r="56" spans="2:12">
      <c r="B56" s="104" t="str">
        <f>IF(IF(ISERROR(VLOOKUP(D56,Codigo!$B$4:$C$67,2,FALSE)),"",VLOOKUP(D56,Codigo!$B$4:$C$67,2,FALSE))=D56,"",VLOOKUP(D56,(Codigo!$B$4:$C$67),2,FALSE))</f>
        <v/>
      </c>
      <c r="C56" s="104" t="str">
        <f>IF(IF(ISERROR(VLOOKUP(D56,Codigo!$B$4:$C$67,2,FALSE)),"",VLOOKUP(D56,Codigo!$B$4:$C$67,2,FALSE))=D56,"",VLOOKUP(D56,(Codigo!$B$2:$D$67),3,FALSE))</f>
        <v/>
      </c>
      <c r="D56" s="78"/>
      <c r="E56" s="79"/>
      <c r="F56" s="292"/>
      <c r="G56" s="44"/>
      <c r="H56" s="293"/>
      <c r="J56" s="312" t="str">
        <f t="shared" si="0"/>
        <v/>
      </c>
      <c r="K56" s="313" t="str">
        <f t="shared" si="1"/>
        <v/>
      </c>
      <c r="L56" s="313" t="str">
        <f t="shared" si="2"/>
        <v/>
      </c>
    </row>
    <row r="57" spans="2:12">
      <c r="B57" s="104" t="str">
        <f>IF(IF(ISERROR(VLOOKUP(D57,Codigo!$B$4:$C$67,2,FALSE)),"",VLOOKUP(D57,Codigo!$B$4:$C$67,2,FALSE))=D57,"",VLOOKUP(D57,(Codigo!$B$4:$C$67),2,FALSE))</f>
        <v/>
      </c>
      <c r="C57" s="104" t="str">
        <f>IF(IF(ISERROR(VLOOKUP(D57,Codigo!$B$4:$C$67,2,FALSE)),"",VLOOKUP(D57,Codigo!$B$4:$C$67,2,FALSE))=D57,"",VLOOKUP(D57,(Codigo!$B$2:$D$67),3,FALSE))</f>
        <v/>
      </c>
      <c r="D57" s="78"/>
      <c r="E57" s="79"/>
      <c r="F57" s="292"/>
      <c r="G57" s="44"/>
      <c r="H57" s="293"/>
      <c r="J57" s="312" t="str">
        <f t="shared" si="0"/>
        <v/>
      </c>
      <c r="K57" s="313" t="str">
        <f t="shared" si="1"/>
        <v/>
      </c>
      <c r="L57" s="313" t="str">
        <f t="shared" si="2"/>
        <v/>
      </c>
    </row>
    <row r="58" spans="2:12">
      <c r="B58" s="104" t="str">
        <f>IF(IF(ISERROR(VLOOKUP(D58,Codigo!$B$4:$C$67,2,FALSE)),"",VLOOKUP(D58,Codigo!$B$4:$C$67,2,FALSE))=D58,"",VLOOKUP(D58,(Codigo!$B$4:$C$67),2,FALSE))</f>
        <v/>
      </c>
      <c r="C58" s="104" t="str">
        <f>IF(IF(ISERROR(VLOOKUP(D58,Codigo!$B$4:$C$67,2,FALSE)),"",VLOOKUP(D58,Codigo!$B$4:$C$67,2,FALSE))=D58,"",VLOOKUP(D58,(Codigo!$B$2:$D$67),3,FALSE))</f>
        <v/>
      </c>
      <c r="D58" s="78"/>
      <c r="E58" s="79"/>
      <c r="F58" s="292"/>
      <c r="G58" s="44"/>
      <c r="H58" s="293"/>
      <c r="J58" s="312" t="str">
        <f t="shared" si="0"/>
        <v/>
      </c>
      <c r="K58" s="313" t="str">
        <f t="shared" si="1"/>
        <v/>
      </c>
      <c r="L58" s="313" t="str">
        <f t="shared" si="2"/>
        <v/>
      </c>
    </row>
    <row r="59" spans="2:12">
      <c r="B59" s="104" t="str">
        <f>IF(IF(ISERROR(VLOOKUP(D59,Codigo!$B$4:$C$67,2,FALSE)),"",VLOOKUP(D59,Codigo!$B$4:$C$67,2,FALSE))=D59,"",VLOOKUP(D59,(Codigo!$B$4:$C$67),2,FALSE))</f>
        <v/>
      </c>
      <c r="C59" s="104" t="str">
        <f>IF(IF(ISERROR(VLOOKUP(D59,Codigo!$B$4:$C$67,2,FALSE)),"",VLOOKUP(D59,Codigo!$B$4:$C$67,2,FALSE))=D59,"",VLOOKUP(D59,(Codigo!$B$2:$D$67),3,FALSE))</f>
        <v/>
      </c>
      <c r="D59" s="78"/>
      <c r="E59" s="79"/>
      <c r="F59" s="292"/>
      <c r="G59" s="44"/>
      <c r="H59" s="293"/>
      <c r="J59" s="312" t="str">
        <f t="shared" si="0"/>
        <v/>
      </c>
      <c r="K59" s="313" t="str">
        <f t="shared" si="1"/>
        <v/>
      </c>
      <c r="L59" s="313" t="str">
        <f t="shared" si="2"/>
        <v/>
      </c>
    </row>
    <row r="60" spans="2:12">
      <c r="B60" s="104" t="str">
        <f>IF(IF(ISERROR(VLOOKUP(D60,Codigo!$B$4:$C$67,2,FALSE)),"",VLOOKUP(D60,Codigo!$B$4:$C$67,2,FALSE))=D60,"",VLOOKUP(D60,(Codigo!$B$4:$C$67),2,FALSE))</f>
        <v/>
      </c>
      <c r="C60" s="104" t="str">
        <f>IF(IF(ISERROR(VLOOKUP(D60,Codigo!$B$4:$C$67,2,FALSE)),"",VLOOKUP(D60,Codigo!$B$4:$C$67,2,FALSE))=D60,"",VLOOKUP(D60,(Codigo!$B$2:$D$67),3,FALSE))</f>
        <v/>
      </c>
      <c r="D60" s="78"/>
      <c r="E60" s="79"/>
      <c r="F60" s="292"/>
      <c r="G60" s="44"/>
      <c r="H60" s="293"/>
      <c r="J60" s="312" t="str">
        <f t="shared" si="0"/>
        <v/>
      </c>
      <c r="K60" s="313" t="str">
        <f t="shared" si="1"/>
        <v/>
      </c>
      <c r="L60" s="313" t="str">
        <f t="shared" si="2"/>
        <v/>
      </c>
    </row>
    <row r="61" spans="2:12">
      <c r="B61" s="104" t="str">
        <f>IF(IF(ISERROR(VLOOKUP(D61,Codigo!$B$4:$C$67,2,FALSE)),"",VLOOKUP(D61,Codigo!$B$4:$C$67,2,FALSE))=D61,"",VLOOKUP(D61,(Codigo!$B$4:$C$67),2,FALSE))</f>
        <v/>
      </c>
      <c r="C61" s="104" t="str">
        <f>IF(IF(ISERROR(VLOOKUP(D61,Codigo!$B$4:$C$67,2,FALSE)),"",VLOOKUP(D61,Codigo!$B$4:$C$67,2,FALSE))=D61,"",VLOOKUP(D61,(Codigo!$B$2:$D$67),3,FALSE))</f>
        <v/>
      </c>
      <c r="D61" s="78"/>
      <c r="E61" s="79"/>
      <c r="F61" s="292"/>
      <c r="G61" s="44"/>
      <c r="H61" s="293"/>
      <c r="J61" s="312" t="str">
        <f t="shared" si="0"/>
        <v/>
      </c>
      <c r="K61" s="313" t="str">
        <f t="shared" si="1"/>
        <v/>
      </c>
      <c r="L61" s="313" t="str">
        <f t="shared" si="2"/>
        <v/>
      </c>
    </row>
    <row r="62" spans="2:12">
      <c r="B62" s="104" t="str">
        <f>IF(IF(ISERROR(VLOOKUP(D62,Codigo!$B$4:$C$67,2,FALSE)),"",VLOOKUP(D62,Codigo!$B$4:$C$67,2,FALSE))=D62,"",VLOOKUP(D62,(Codigo!$B$4:$C$67),2,FALSE))</f>
        <v/>
      </c>
      <c r="C62" s="104" t="str">
        <f>IF(IF(ISERROR(VLOOKUP(D62,Codigo!$B$4:$C$67,2,FALSE)),"",VLOOKUP(D62,Codigo!$B$4:$C$67,2,FALSE))=D62,"",VLOOKUP(D62,(Codigo!$B$2:$D$67),3,FALSE))</f>
        <v/>
      </c>
      <c r="D62" s="78"/>
      <c r="E62" s="79"/>
      <c r="F62" s="292"/>
      <c r="G62" s="44"/>
      <c r="H62" s="293"/>
      <c r="J62" s="312" t="str">
        <f t="shared" si="0"/>
        <v/>
      </c>
      <c r="K62" s="313" t="str">
        <f t="shared" si="1"/>
        <v/>
      </c>
      <c r="L62" s="313" t="str">
        <f t="shared" si="2"/>
        <v/>
      </c>
    </row>
    <row r="63" spans="2:12">
      <c r="B63" s="104" t="str">
        <f>IF(IF(ISERROR(VLOOKUP(D63,Codigo!$B$4:$C$67,2,FALSE)),"",VLOOKUP(D63,Codigo!$B$4:$C$67,2,FALSE))=D63,"",VLOOKUP(D63,(Codigo!$B$4:$C$67),2,FALSE))</f>
        <v/>
      </c>
      <c r="C63" s="104" t="str">
        <f>IF(IF(ISERROR(VLOOKUP(D63,Codigo!$B$4:$C$67,2,FALSE)),"",VLOOKUP(D63,Codigo!$B$4:$C$67,2,FALSE))=D63,"",VLOOKUP(D63,(Codigo!$B$2:$D$67),3,FALSE))</f>
        <v/>
      </c>
      <c r="D63" s="78"/>
      <c r="E63" s="79"/>
      <c r="F63" s="292"/>
      <c r="G63" s="44"/>
      <c r="H63" s="293"/>
      <c r="J63" s="312" t="str">
        <f t="shared" si="0"/>
        <v/>
      </c>
      <c r="K63" s="313" t="str">
        <f t="shared" si="1"/>
        <v/>
      </c>
      <c r="L63" s="313" t="str">
        <f t="shared" si="2"/>
        <v/>
      </c>
    </row>
    <row r="64" spans="2:12">
      <c r="B64" s="104" t="str">
        <f>IF(IF(ISERROR(VLOOKUP(D64,Codigo!$B$4:$C$67,2,FALSE)),"",VLOOKUP(D64,Codigo!$B$4:$C$67,2,FALSE))=D64,"",VLOOKUP(D64,(Codigo!$B$4:$C$67),2,FALSE))</f>
        <v/>
      </c>
      <c r="C64" s="104" t="str">
        <f>IF(IF(ISERROR(VLOOKUP(D64,Codigo!$B$4:$C$67,2,FALSE)),"",VLOOKUP(D64,Codigo!$B$4:$C$67,2,FALSE))=D64,"",VLOOKUP(D64,(Codigo!$B$2:$D$67),3,FALSE))</f>
        <v/>
      </c>
      <c r="D64" s="78"/>
      <c r="E64" s="79"/>
      <c r="F64" s="292"/>
      <c r="G64" s="44"/>
      <c r="H64" s="293"/>
      <c r="J64" s="312" t="str">
        <f t="shared" si="0"/>
        <v/>
      </c>
      <c r="K64" s="313" t="str">
        <f t="shared" si="1"/>
        <v/>
      </c>
      <c r="L64" s="313" t="str">
        <f t="shared" si="2"/>
        <v/>
      </c>
    </row>
    <row r="65" spans="2:12">
      <c r="B65" s="104" t="str">
        <f>IF(IF(ISERROR(VLOOKUP(D65,Codigo!$B$4:$C$67,2,FALSE)),"",VLOOKUP(D65,Codigo!$B$4:$C$67,2,FALSE))=D65,"",VLOOKUP(D65,(Codigo!$B$4:$C$67),2,FALSE))</f>
        <v/>
      </c>
      <c r="C65" s="104" t="str">
        <f>IF(IF(ISERROR(VLOOKUP(D65,Codigo!$B$4:$C$67,2,FALSE)),"",VLOOKUP(D65,Codigo!$B$4:$C$67,2,FALSE))=D65,"",VLOOKUP(D65,(Codigo!$B$2:$D$67),3,FALSE))</f>
        <v/>
      </c>
      <c r="D65" s="78"/>
      <c r="E65" s="79"/>
      <c r="F65" s="292"/>
      <c r="G65" s="44"/>
      <c r="H65" s="293"/>
      <c r="J65" s="312" t="str">
        <f t="shared" si="0"/>
        <v/>
      </c>
      <c r="K65" s="313" t="str">
        <f t="shared" si="1"/>
        <v/>
      </c>
      <c r="L65" s="313" t="str">
        <f t="shared" si="2"/>
        <v/>
      </c>
    </row>
    <row r="66" spans="2:12">
      <c r="B66" s="104" t="str">
        <f>IF(IF(ISERROR(VLOOKUP(D66,Codigo!$B$4:$C$67,2,FALSE)),"",VLOOKUP(D66,Codigo!$B$4:$C$67,2,FALSE))=D66,"",VLOOKUP(D66,(Codigo!$B$4:$C$67),2,FALSE))</f>
        <v/>
      </c>
      <c r="C66" s="104" t="str">
        <f>IF(IF(ISERROR(VLOOKUP(D66,Codigo!$B$4:$C$67,2,FALSE)),"",VLOOKUP(D66,Codigo!$B$4:$C$67,2,FALSE))=D66,"",VLOOKUP(D66,(Codigo!$B$2:$D$67),3,FALSE))</f>
        <v/>
      </c>
      <c r="D66" s="78"/>
      <c r="E66" s="79"/>
      <c r="F66" s="292"/>
      <c r="G66" s="44"/>
      <c r="H66" s="293"/>
      <c r="J66" s="312" t="str">
        <f t="shared" si="0"/>
        <v/>
      </c>
      <c r="K66" s="313" t="str">
        <f t="shared" si="1"/>
        <v/>
      </c>
      <c r="L66" s="313" t="str">
        <f t="shared" si="2"/>
        <v/>
      </c>
    </row>
    <row r="67" spans="2:12">
      <c r="B67" s="104" t="str">
        <f>IF(IF(ISERROR(VLOOKUP(D67,Codigo!$B$4:$C$67,2,FALSE)),"",VLOOKUP(D67,Codigo!$B$4:$C$67,2,FALSE))=D67,"",VLOOKUP(D67,(Codigo!$B$4:$C$67),2,FALSE))</f>
        <v/>
      </c>
      <c r="C67" s="104" t="str">
        <f>IF(IF(ISERROR(VLOOKUP(D67,Codigo!$B$4:$C$67,2,FALSE)),"",VLOOKUP(D67,Codigo!$B$4:$C$67,2,FALSE))=D67,"",VLOOKUP(D67,(Codigo!$B$2:$D$67),3,FALSE))</f>
        <v/>
      </c>
      <c r="D67" s="78"/>
      <c r="E67" s="79"/>
      <c r="F67" s="292"/>
      <c r="G67" s="44"/>
      <c r="H67" s="293"/>
      <c r="J67" s="312" t="str">
        <f t="shared" si="0"/>
        <v/>
      </c>
      <c r="K67" s="313" t="str">
        <f t="shared" si="1"/>
        <v/>
      </c>
      <c r="L67" s="313" t="str">
        <f t="shared" si="2"/>
        <v/>
      </c>
    </row>
    <row r="68" spans="2:12">
      <c r="B68" s="104" t="str">
        <f>IF(IF(ISERROR(VLOOKUP(D68,Codigo!$B$4:$C$67,2,FALSE)),"",VLOOKUP(D68,Codigo!$B$4:$C$67,2,FALSE))=D68,"",VLOOKUP(D68,(Codigo!$B$4:$C$67),2,FALSE))</f>
        <v/>
      </c>
      <c r="C68" s="104" t="str">
        <f>IF(IF(ISERROR(VLOOKUP(D68,Codigo!$B$4:$C$67,2,FALSE)),"",VLOOKUP(D68,Codigo!$B$4:$C$67,2,FALSE))=D68,"",VLOOKUP(D68,(Codigo!$B$2:$D$67),3,FALSE))</f>
        <v/>
      </c>
      <c r="D68" s="78"/>
      <c r="E68" s="79"/>
      <c r="F68" s="292"/>
      <c r="G68" s="44"/>
      <c r="H68" s="293"/>
      <c r="J68" s="312" t="str">
        <f t="shared" si="0"/>
        <v/>
      </c>
      <c r="K68" s="313" t="str">
        <f t="shared" si="1"/>
        <v/>
      </c>
      <c r="L68" s="313" t="str">
        <f t="shared" si="2"/>
        <v/>
      </c>
    </row>
    <row r="69" spans="2:12">
      <c r="B69" s="104" t="str">
        <f>IF(IF(ISERROR(VLOOKUP(D69,Codigo!$B$4:$C$67,2,FALSE)),"",VLOOKUP(D69,Codigo!$B$4:$C$67,2,FALSE))=D69,"",VLOOKUP(D69,(Codigo!$B$4:$C$67),2,FALSE))</f>
        <v/>
      </c>
      <c r="C69" s="104" t="str">
        <f>IF(IF(ISERROR(VLOOKUP(D69,Codigo!$B$4:$C$67,2,FALSE)),"",VLOOKUP(D69,Codigo!$B$4:$C$67,2,FALSE))=D69,"",VLOOKUP(D69,(Codigo!$B$2:$D$67),3,FALSE))</f>
        <v/>
      </c>
      <c r="D69" s="78"/>
      <c r="E69" s="79"/>
      <c r="F69" s="292"/>
      <c r="G69" s="44"/>
      <c r="H69" s="293"/>
      <c r="J69" s="312" t="str">
        <f t="shared" si="0"/>
        <v/>
      </c>
      <c r="K69" s="313" t="str">
        <f t="shared" si="1"/>
        <v/>
      </c>
      <c r="L69" s="313" t="str">
        <f t="shared" si="2"/>
        <v/>
      </c>
    </row>
    <row r="70" spans="2:12">
      <c r="B70" s="104" t="str">
        <f>IF(IF(ISERROR(VLOOKUP(D70,Codigo!$B$4:$C$67,2,FALSE)),"",VLOOKUP(D70,Codigo!$B$4:$C$67,2,FALSE))=D70,"",VLOOKUP(D70,(Codigo!$B$4:$C$67),2,FALSE))</f>
        <v/>
      </c>
      <c r="C70" s="104" t="str">
        <f>IF(IF(ISERROR(VLOOKUP(D70,Codigo!$B$4:$C$67,2,FALSE)),"",VLOOKUP(D70,Codigo!$B$4:$C$67,2,FALSE))=D70,"",VLOOKUP(D70,(Codigo!$B$2:$D$67),3,FALSE))</f>
        <v/>
      </c>
      <c r="D70" s="78"/>
      <c r="E70" s="79"/>
      <c r="F70" s="292"/>
      <c r="G70" s="44"/>
      <c r="H70" s="293"/>
      <c r="J70" s="312" t="str">
        <f t="shared" si="0"/>
        <v/>
      </c>
      <c r="K70" s="313" t="str">
        <f t="shared" si="1"/>
        <v/>
      </c>
      <c r="L70" s="313" t="str">
        <f t="shared" si="2"/>
        <v/>
      </c>
    </row>
    <row r="71" spans="2:12">
      <c r="B71" s="104" t="str">
        <f>IF(IF(ISERROR(VLOOKUP(D71,Codigo!$B$4:$C$67,2,FALSE)),"",VLOOKUP(D71,Codigo!$B$4:$C$67,2,FALSE))=D71,"",VLOOKUP(D71,(Codigo!$B$4:$C$67),2,FALSE))</f>
        <v/>
      </c>
      <c r="C71" s="104" t="str">
        <f>IF(IF(ISERROR(VLOOKUP(D71,Codigo!$B$4:$C$67,2,FALSE)),"",VLOOKUP(D71,Codigo!$B$4:$C$67,2,FALSE))=D71,"",VLOOKUP(D71,(Codigo!$B$2:$D$67),3,FALSE))</f>
        <v/>
      </c>
      <c r="D71" s="78"/>
      <c r="E71" s="79"/>
      <c r="F71" s="292"/>
      <c r="G71" s="44"/>
      <c r="H71" s="293"/>
      <c r="J71" s="312" t="str">
        <f>IF(H71="",(""),IF(H71="DP",(J70+G71),IF(H71="DB",(J70-G71),IF(H71="TR",(J70-G71),IF(H71="CH",(J70-G71),IF(H71="SQ",(J70-G71),J70))))))</f>
        <v/>
      </c>
      <c r="K71" s="313" t="str">
        <f>IF(H71="",(""),IF(H71="SQ",(K70+G71),IF(H71="RD",(K70+G71),IF(H71="DI",(K70-G71),K70))))</f>
        <v/>
      </c>
      <c r="L71" s="313" t="str">
        <f>IF(H71="",(""),IF(H71="CC",(L70+G71),IF(H71="PC",(L70+G71),L70)))</f>
        <v/>
      </c>
    </row>
    <row r="72" spans="2:12">
      <c r="B72" s="104" t="str">
        <f>IF(IF(ISERROR(VLOOKUP(D72,Codigo!$B$4:$C$67,2,FALSE)),"",VLOOKUP(D72,Codigo!$B$4:$C$67,2,FALSE))=D72,"",VLOOKUP(D72,(Codigo!$B$4:$C$67),2,FALSE))</f>
        <v/>
      </c>
      <c r="C72" s="104" t="str">
        <f>IF(IF(ISERROR(VLOOKUP(D72,Codigo!$B$4:$C$67,2,FALSE)),"",VLOOKUP(D72,Codigo!$B$4:$C$67,2,FALSE))=D72,"",VLOOKUP(D72,(Codigo!$B$2:$D$67),3,FALSE))</f>
        <v/>
      </c>
      <c r="D72" s="78"/>
      <c r="E72" s="79"/>
      <c r="F72" s="174"/>
      <c r="G72" s="44"/>
      <c r="H72" s="175"/>
      <c r="J72" s="312" t="str">
        <f>IF(H72="",(""),IF(H72="DP",(J71+G72),IF(H72="DB",(J71-G72),IF(H72="TR",(J71-G72),IF(H72="CH",(J71-G72),IF(H72="SQ",(J71-G72),J71))))))</f>
        <v/>
      </c>
      <c r="K72" s="313" t="str">
        <f>IF(H72="",(""),IF(H72="SQ",(K71+G72),IF(H72="RD",(K71+G72),IF(H72="DI",(K71-G72),K71))))</f>
        <v/>
      </c>
      <c r="L72" s="313" t="str">
        <f>IF(H72="",(""),IF(H72="CC",(L71+G72),IF(H72="PC",(L71+G72),L71)))</f>
        <v/>
      </c>
    </row>
    <row r="73" spans="2:12">
      <c r="B73" s="104" t="str">
        <f>IF(IF(ISERROR(VLOOKUP(D73,Codigo!$B$4:$C$67,2,FALSE)),"",VLOOKUP(D73,Codigo!$B$4:$C$67,2,FALSE))=D73,"",VLOOKUP(D73,(Codigo!$B$4:$C$67),2,FALSE))</f>
        <v/>
      </c>
      <c r="C73" s="104" t="str">
        <f>IF(IF(ISERROR(VLOOKUP(D73,Codigo!$B$4:$C$67,2,FALSE)),"",VLOOKUP(D73,Codigo!$B$4:$C$67,2,FALSE))=D73,"",VLOOKUP(D73,(Codigo!$B$2:$D$67),3,FALSE))</f>
        <v/>
      </c>
      <c r="D73" s="78"/>
      <c r="E73" s="79"/>
      <c r="F73" s="174"/>
      <c r="G73" s="44"/>
      <c r="H73" s="175"/>
      <c r="J73" s="312" t="str">
        <f>IF(H73="",(""),IF(H73="DP",(J72+G73),IF(H73="DB",(J72-G73),IF(H73="TR",(J72-G73),IF(H73="CH",(J72-G73),IF(H73="SQ",(J72-G73),J72))))))</f>
        <v/>
      </c>
      <c r="K73" s="313" t="str">
        <f>IF(H73="",(""),IF(H73="SQ",(K72+G73),IF(H73="RD",(K72+G73),IF(H73="DI",(K72-G73),K72))))</f>
        <v/>
      </c>
      <c r="L73" s="313" t="str">
        <f>IF(H73="",(""),IF(H73="CC",(L72+G73),IF(H73="PC",(L72+G73),L72)))</f>
        <v/>
      </c>
    </row>
    <row r="74" spans="2:12">
      <c r="B74" s="104" t="str">
        <f>IF(IF(ISERROR(VLOOKUP(D74,Codigo!$B$4:$C$67,2,FALSE)),"",VLOOKUP(D74,Codigo!$B$4:$C$67,2,FALSE))=D74,"",VLOOKUP(D74,(Codigo!$B$4:$C$67),2,FALSE))</f>
        <v/>
      </c>
      <c r="C74" s="104" t="str">
        <f>IF(IF(ISERROR(VLOOKUP(D74,Codigo!$B$4:$C$67,2,FALSE)),"",VLOOKUP(D74,Codigo!$B$4:$C$67,2,FALSE))=D74,"",VLOOKUP(D74,(Codigo!$B$2:$D$67),3,FALSE))</f>
        <v/>
      </c>
      <c r="D74" s="78"/>
      <c r="E74" s="79"/>
      <c r="F74" s="174"/>
      <c r="G74" s="44"/>
      <c r="H74" s="175"/>
      <c r="J74" s="312" t="str">
        <f>IF(H74="",(""),IF(H74="DP",(J73+G74),IF(H74="DB",(J73-G74),IF(H74="TR",(J73-G74),IF(H74="CH",(J73-G74),IF(H74="SQ",(J73-G74),J73))))))</f>
        <v/>
      </c>
      <c r="K74" s="313" t="str">
        <f>IF(H74="",(""),IF(H74="SQ",(K73+G74),IF(H74="RD",(K73+G74),IF(H74="DI",(K73-G74),K73))))</f>
        <v/>
      </c>
      <c r="L74" s="313" t="str">
        <f>IF(H74="",(""),IF(H74="CC",(L73+G74),IF(H74="PC",(L73+G74),L73)))</f>
        <v/>
      </c>
    </row>
    <row r="75" spans="2:12">
      <c r="B75" s="104" t="str">
        <f>IF(IF(ISERROR(VLOOKUP(D75,Codigo!$B$4:$C$67,2,FALSE)),"",VLOOKUP(D75,Codigo!$B$4:$C$67,2,FALSE))=D75,"",VLOOKUP(D75,(Codigo!$B$4:$C$67),2,FALSE))</f>
        <v/>
      </c>
      <c r="C75" s="104" t="str">
        <f>IF(IF(ISERROR(VLOOKUP(D75,Codigo!$B$4:$C$67,2,FALSE)),"",VLOOKUP(D75,Codigo!$B$4:$C$67,2,FALSE))=D75,"",VLOOKUP(D75,(Codigo!$B$2:$D$67),3,FALSE))</f>
        <v/>
      </c>
      <c r="D75" s="78"/>
      <c r="E75" s="79"/>
      <c r="F75" s="174"/>
      <c r="G75" s="44"/>
      <c r="H75" s="175"/>
      <c r="J75" s="312" t="str">
        <f>IF(H75="",(""),IF(H75="DP",(J74+G75),IF(H75="DB",(J74-G75),IF(H75="TR",(J74-G75),IF(H75="CH",(J74-G75),IF(H75="SQ",(J74-G75),J74))))))</f>
        <v/>
      </c>
      <c r="K75" s="313" t="str">
        <f>IF(H75="",(""),IF(H75="SQ",(K74+G75),IF(H75="RD",(K74+G75),IF(H75="DI",(K74-G75),K74))))</f>
        <v/>
      </c>
      <c r="L75" s="313" t="str">
        <f>IF(H75="",(""),IF(H75="CC",(L74+G75),IF(H75="PC",(L74+G75),L74)))</f>
        <v/>
      </c>
    </row>
    <row r="76" spans="2:12" ht="18.75">
      <c r="B76" s="81"/>
      <c r="C76" s="81"/>
      <c r="D76" s="81"/>
      <c r="E76" s="74"/>
      <c r="F76" s="159" t="s">
        <v>154</v>
      </c>
      <c r="G76" s="77"/>
      <c r="H76" s="81"/>
      <c r="I76" s="93"/>
      <c r="J76" s="94" t="str">
        <f>+J75</f>
        <v/>
      </c>
      <c r="K76" s="95" t="str">
        <f>+K75</f>
        <v/>
      </c>
      <c r="L76" s="95" t="str">
        <f>+L75</f>
        <v/>
      </c>
    </row>
    <row r="213" spans="1:1">
      <c r="A213" s="82">
        <v>1</v>
      </c>
    </row>
    <row r="214" spans="1:1">
      <c r="A214" s="82">
        <v>1</v>
      </c>
    </row>
  </sheetData>
  <protectedRanges>
    <protectedRange password="C0D7" sqref="B6:C75" name="Lançamentos_3"/>
    <protectedRange password="C0D7" sqref="E72:F75" name="Lançamentos_1_4"/>
    <protectedRange password="C0D7" sqref="H72:H75" name="Lançamentos_1_2_1_4"/>
    <protectedRange password="C0D7" sqref="G72:G75" name="Lançamentos_1_1_4"/>
    <protectedRange password="C117" sqref="D72:D75" name="Código_1_1_1"/>
    <protectedRange password="C0D7" sqref="E6:E71 F10 F12:F71" name="Lançamentos_1"/>
    <protectedRange password="C0D7" sqref="H6:H71" name="Lançamentos_1_2_1"/>
    <protectedRange password="C0D7" sqref="G6:G71" name="Lançamentos_1_1"/>
    <protectedRange password="C117" sqref="D10:D71" name="Código_1_1"/>
    <protectedRange password="C0D7" sqref="F6:F9" name="Lançamentos_2"/>
    <protectedRange password="C117" sqref="D6:D9" name="Código_1"/>
  </protectedRanges>
  <mergeCells count="3">
    <mergeCell ref="J3:K3"/>
    <mergeCell ref="J2:L2"/>
    <mergeCell ref="H3:H4"/>
  </mergeCells>
  <pageMargins left="0.23622047244094491" right="0.23622047244094491" top="0.15748031496062992" bottom="0.15748031496062992" header="0.31496062992125984" footer="0.31496062992125984"/>
  <pageSetup paperSize="9" scale="69" fitToHeight="2" orientation="portrait" horizontalDpi="0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 codeName="Plan6">
    <pageSetUpPr fitToPage="1"/>
  </sheetPr>
  <dimension ref="A1:L214"/>
  <sheetViews>
    <sheetView showGridLines="0" workbookViewId="0">
      <pane xSplit="3" ySplit="5" topLeftCell="D51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defaultRowHeight="15"/>
  <cols>
    <col min="1" max="1" width="0.85546875" style="82" customWidth="1"/>
    <col min="2" max="2" width="18.28515625" style="96" customWidth="1"/>
    <col min="3" max="3" width="31.85546875" style="82" customWidth="1"/>
    <col min="4" max="4" width="5.7109375" style="97" customWidth="1"/>
    <col min="5" max="5" width="7.7109375" style="82" customWidth="1"/>
    <col min="6" max="6" width="44.85546875" style="82" customWidth="1"/>
    <col min="7" max="7" width="11.85546875" style="98" customWidth="1"/>
    <col min="8" max="8" width="19.28515625" style="82" customWidth="1"/>
    <col min="9" max="9" width="0.85546875" style="92" customWidth="1"/>
    <col min="10" max="10" width="15.5703125" style="86" customWidth="1"/>
    <col min="11" max="11" width="14.7109375" style="86" customWidth="1"/>
    <col min="12" max="12" width="15.85546875" style="86" customWidth="1"/>
    <col min="13" max="44" width="38.42578125" style="82" bestFit="1" customWidth="1"/>
    <col min="45" max="45" width="10.5703125" style="82" bestFit="1" customWidth="1"/>
    <col min="46" max="16384" width="9.140625" style="82"/>
  </cols>
  <sheetData>
    <row r="1" spans="1:12" ht="55.5" customHeight="1">
      <c r="B1" s="101"/>
      <c r="C1" s="83" t="s">
        <v>0</v>
      </c>
      <c r="D1" s="102"/>
      <c r="E1" s="98"/>
      <c r="F1" s="103"/>
      <c r="G1" s="84"/>
      <c r="H1" s="84"/>
      <c r="I1" s="85"/>
    </row>
    <row r="2" spans="1:12" ht="24.75" customHeight="1">
      <c r="B2" s="186" t="s">
        <v>281</v>
      </c>
      <c r="C2" s="87"/>
      <c r="D2" s="88"/>
      <c r="E2" s="87"/>
      <c r="F2" s="187" t="s">
        <v>54</v>
      </c>
      <c r="G2" s="183"/>
      <c r="H2" s="185">
        <f>+Instruções!$I$19</f>
        <v>2013</v>
      </c>
      <c r="I2" s="184"/>
      <c r="J2" s="339" t="s">
        <v>245</v>
      </c>
      <c r="K2" s="339"/>
      <c r="L2" s="339"/>
    </row>
    <row r="3" spans="1:12" ht="15.75" customHeight="1">
      <c r="B3" s="81"/>
      <c r="C3" s="81"/>
      <c r="D3" s="81"/>
      <c r="E3" s="74"/>
      <c r="F3" s="159"/>
      <c r="G3" s="77"/>
      <c r="H3" s="338" t="s">
        <v>67</v>
      </c>
      <c r="I3" s="89"/>
      <c r="J3" s="337" t="s">
        <v>279</v>
      </c>
      <c r="K3" s="337"/>
      <c r="L3" s="100"/>
    </row>
    <row r="4" spans="1:12" ht="18.75" customHeight="1">
      <c r="B4" s="74" t="s">
        <v>151</v>
      </c>
      <c r="C4" s="74" t="s">
        <v>152</v>
      </c>
      <c r="D4" s="73" t="s">
        <v>78</v>
      </c>
      <c r="E4" s="74" t="s">
        <v>73</v>
      </c>
      <c r="F4" s="75" t="s">
        <v>82</v>
      </c>
      <c r="G4" s="74" t="s">
        <v>79</v>
      </c>
      <c r="H4" s="338"/>
      <c r="I4" s="90"/>
      <c r="J4" s="91" t="s">
        <v>278</v>
      </c>
      <c r="K4" s="91" t="s">
        <v>246</v>
      </c>
      <c r="L4" s="91" t="s">
        <v>280</v>
      </c>
    </row>
    <row r="5" spans="1:12" ht="16.5" customHeight="1">
      <c r="B5" s="135"/>
      <c r="C5" s="136"/>
      <c r="D5" s="73"/>
      <c r="E5" s="74"/>
      <c r="F5" s="159"/>
      <c r="G5" s="77"/>
      <c r="H5" s="191"/>
      <c r="I5" s="90"/>
      <c r="J5" s="310"/>
      <c r="K5" s="311"/>
      <c r="L5" s="311"/>
    </row>
    <row r="6" spans="1:12">
      <c r="A6" s="82">
        <v>1</v>
      </c>
      <c r="B6" s="104" t="str">
        <f>IF(IF(ISERROR(VLOOKUP(D6,Codigo!$B$4:$C$67,2,FALSE)),"",VLOOKUP(D6,Codigo!$B$4:$C$67,2,FALSE))=D6,"",VLOOKUP(D6,(Codigo!$B$4:$C$67),2,FALSE))</f>
        <v/>
      </c>
      <c r="C6" s="104" t="str">
        <f>IF(IF(ISERROR(VLOOKUP(D6,Codigo!$B$4:$C$67,2,FALSE)),"",VLOOKUP(D6,Codigo!$B$4:$C$67,2,FALSE))=D6,"",VLOOKUP(D6,(Codigo!$B$2:$D$67),3,FALSE))</f>
        <v/>
      </c>
      <c r="D6" s="194"/>
      <c r="E6" s="79"/>
      <c r="F6" s="292"/>
      <c r="G6" s="44"/>
      <c r="H6" s="303"/>
      <c r="J6" s="312" t="str">
        <f>IF(H6="",(""),IF(H6="DP",(J5+G6),IF(H6="DB",(J5-G6),IF(H6="TR",(J5-G6),IF(H6="CH",(J5-G6),IF(H6="SQ",(J5-G6),J5))))))</f>
        <v/>
      </c>
      <c r="K6" s="313" t="str">
        <f>IF(H6="",(""),IF(H6="SQ",(K5+G6),IF(H6="RD",(K5+G6),IF(H6="DI",(K5-G6),K5))))</f>
        <v/>
      </c>
      <c r="L6" s="313" t="str">
        <f>IF(H6="",(""),IF(H6="CC",(L5+G6),IF(H6="PC",(L5+G6),L5)))</f>
        <v/>
      </c>
    </row>
    <row r="7" spans="1:12">
      <c r="B7" s="104" t="str">
        <f>IF(IF(ISERROR(VLOOKUP(D7,Codigo!$B$4:$C$67,2,FALSE)),"",VLOOKUP(D7,Codigo!$B$4:$C$67,2,FALSE))=D7,"",VLOOKUP(D7,(Codigo!$B$4:$C$67),2,FALSE))</f>
        <v/>
      </c>
      <c r="C7" s="104" t="str">
        <f>IF(IF(ISERROR(VLOOKUP(D7,Codigo!$B$4:$C$67,2,FALSE)),"",VLOOKUP(D7,Codigo!$B$4:$C$67,2,FALSE))=D7,"",VLOOKUP(D7,(Codigo!$B$2:$D$67),3,FALSE))</f>
        <v/>
      </c>
      <c r="D7" s="194"/>
      <c r="E7" s="79"/>
      <c r="F7" s="292"/>
      <c r="G7" s="44"/>
      <c r="H7" s="303"/>
      <c r="J7" s="312" t="str">
        <f t="shared" ref="J7:J70" si="0">IF(H7="",(""),IF(H7="DP",(J6+G7),IF(H7="DB",(J6-G7),IF(H7="TR",(J6-G7),IF(H7="CH",(J6-G7),IF(H7="SQ",(J6-G7),J6))))))</f>
        <v/>
      </c>
      <c r="K7" s="313" t="str">
        <f t="shared" ref="K7:K70" si="1">IF(H7="",(""),IF(H7="SQ",(K6+G7),IF(H7="RD",(K6+G7),IF(H7="DI",(K6-G7),K6))))</f>
        <v/>
      </c>
      <c r="L7" s="313" t="str">
        <f t="shared" ref="L7:L70" si="2">IF(H7="",(""),IF(H7="CC",(L6+G7),IF(H7="PC",(L6+G7),L6)))</f>
        <v/>
      </c>
    </row>
    <row r="8" spans="1:12">
      <c r="B8" s="104" t="str">
        <f>IF(IF(ISERROR(VLOOKUP(D8,Codigo!$B$4:$C$67,2,FALSE)),"",VLOOKUP(D8,Codigo!$B$4:$C$67,2,FALSE))=D8,"",VLOOKUP(D8,(Codigo!$B$4:$C$67),2,FALSE))</f>
        <v/>
      </c>
      <c r="C8" s="104" t="str">
        <f>IF(IF(ISERROR(VLOOKUP(D8,Codigo!$B$4:$C$67,2,FALSE)),"",VLOOKUP(D8,Codigo!$B$4:$C$67,2,FALSE))=D8,"",VLOOKUP(D8,(Codigo!$B$2:$D$67),3,FALSE))</f>
        <v/>
      </c>
      <c r="D8" s="194"/>
      <c r="E8" s="79"/>
      <c r="F8" s="292"/>
      <c r="G8" s="44"/>
      <c r="H8" s="303"/>
      <c r="J8" s="312" t="str">
        <f t="shared" si="0"/>
        <v/>
      </c>
      <c r="K8" s="313" t="str">
        <f t="shared" si="1"/>
        <v/>
      </c>
      <c r="L8" s="313" t="str">
        <f t="shared" si="2"/>
        <v/>
      </c>
    </row>
    <row r="9" spans="1:12">
      <c r="B9" s="104" t="str">
        <f>IF(IF(ISERROR(VLOOKUP(D9,Codigo!$B$4:$C$67,2,FALSE)),"",VLOOKUP(D9,Codigo!$B$4:$C$67,2,FALSE))=D9,"",VLOOKUP(D9,(Codigo!$B$4:$C$67),2,FALSE))</f>
        <v/>
      </c>
      <c r="C9" s="104" t="str">
        <f>IF(IF(ISERROR(VLOOKUP(D9,Codigo!$B$4:$C$67,2,FALSE)),"",VLOOKUP(D9,Codigo!$B$4:$C$67,2,FALSE))=D9,"",VLOOKUP(D9,(Codigo!$B$2:$D$67),3,FALSE))</f>
        <v/>
      </c>
      <c r="D9" s="194"/>
      <c r="E9" s="79"/>
      <c r="F9" s="292"/>
      <c r="G9" s="44"/>
      <c r="H9" s="303"/>
      <c r="J9" s="312" t="str">
        <f t="shared" si="0"/>
        <v/>
      </c>
      <c r="K9" s="313" t="str">
        <f t="shared" si="1"/>
        <v/>
      </c>
      <c r="L9" s="313" t="str">
        <f t="shared" si="2"/>
        <v/>
      </c>
    </row>
    <row r="10" spans="1:12">
      <c r="B10" s="104" t="str">
        <f>IF(IF(ISERROR(VLOOKUP(D10,Codigo!$B$4:$C$67,2,FALSE)),"",VLOOKUP(D10,Codigo!$B$4:$C$67,2,FALSE))=D10,"",VLOOKUP(D10,(Codigo!$B$4:$C$67),2,FALSE))</f>
        <v/>
      </c>
      <c r="C10" s="104" t="str">
        <f>IF(IF(ISERROR(VLOOKUP(D10,Codigo!$B$4:$C$67,2,FALSE)),"",VLOOKUP(D10,Codigo!$B$4:$C$67,2,FALSE))=D10,"",VLOOKUP(D10,(Codigo!$B$2:$D$67),3,FALSE))</f>
        <v/>
      </c>
      <c r="D10" s="78"/>
      <c r="E10" s="79"/>
      <c r="F10" s="292"/>
      <c r="G10" s="44"/>
      <c r="H10" s="303"/>
      <c r="J10" s="312" t="str">
        <f t="shared" si="0"/>
        <v/>
      </c>
      <c r="K10" s="313" t="str">
        <f t="shared" si="1"/>
        <v/>
      </c>
      <c r="L10" s="313" t="str">
        <f t="shared" si="2"/>
        <v/>
      </c>
    </row>
    <row r="11" spans="1:12">
      <c r="B11" s="104" t="str">
        <f>IF(IF(ISERROR(VLOOKUP(D11,Codigo!$B$4:$C$67,2,FALSE)),"",VLOOKUP(D11,Codigo!$B$4:$C$67,2,FALSE))=D11,"",VLOOKUP(D11,(Codigo!$B$4:$C$67),2,FALSE))</f>
        <v/>
      </c>
      <c r="C11" s="104" t="str">
        <f>IF(IF(ISERROR(VLOOKUP(D11,Codigo!$B$4:$C$67,2,FALSE)),"",VLOOKUP(D11,Codigo!$B$4:$C$67,2,FALSE))=D11,"",VLOOKUP(D11,(Codigo!$B$2:$D$67),3,FALSE))</f>
        <v/>
      </c>
      <c r="D11" s="78"/>
      <c r="E11" s="79"/>
      <c r="G11" s="44"/>
      <c r="H11" s="303"/>
      <c r="J11" s="312" t="str">
        <f t="shared" si="0"/>
        <v/>
      </c>
      <c r="K11" s="313" t="str">
        <f t="shared" si="1"/>
        <v/>
      </c>
      <c r="L11" s="313" t="str">
        <f t="shared" si="2"/>
        <v/>
      </c>
    </row>
    <row r="12" spans="1:12">
      <c r="B12" s="104" t="str">
        <f>IF(IF(ISERROR(VLOOKUP(D12,Codigo!$B$4:$C$67,2,FALSE)),"",VLOOKUP(D12,Codigo!$B$4:$C$67,2,FALSE))=D12,"",VLOOKUP(D12,(Codigo!$B$4:$C$67),2,FALSE))</f>
        <v/>
      </c>
      <c r="C12" s="104" t="str">
        <f>IF(IF(ISERROR(VLOOKUP(D12,Codigo!$B$4:$C$67,2,FALSE)),"",VLOOKUP(D12,Codigo!$B$4:$C$67,2,FALSE))=D12,"",VLOOKUP(D12,(Codigo!$B$2:$D$67),3,FALSE))</f>
        <v/>
      </c>
      <c r="D12" s="78"/>
      <c r="E12" s="79"/>
      <c r="F12" s="292"/>
      <c r="G12" s="44"/>
      <c r="H12" s="303"/>
      <c r="J12" s="312" t="str">
        <f t="shared" si="0"/>
        <v/>
      </c>
      <c r="K12" s="313" t="str">
        <f t="shared" si="1"/>
        <v/>
      </c>
      <c r="L12" s="313" t="str">
        <f t="shared" si="2"/>
        <v/>
      </c>
    </row>
    <row r="13" spans="1:12">
      <c r="B13" s="104" t="str">
        <f>IF(IF(ISERROR(VLOOKUP(D13,Codigo!$B$4:$C$67,2,FALSE)),"",VLOOKUP(D13,Codigo!$B$4:$C$67,2,FALSE))=D13,"",VLOOKUP(D13,(Codigo!$B$4:$C$67),2,FALSE))</f>
        <v/>
      </c>
      <c r="C13" s="104" t="str">
        <f>IF(IF(ISERROR(VLOOKUP(D13,Codigo!$B$4:$C$67,2,FALSE)),"",VLOOKUP(D13,Codigo!$B$4:$C$67,2,FALSE))=D13,"",VLOOKUP(D13,(Codigo!$B$2:$D$67),3,FALSE))</f>
        <v/>
      </c>
      <c r="D13" s="78"/>
      <c r="E13" s="79"/>
      <c r="F13" s="292"/>
      <c r="G13" s="44"/>
      <c r="H13" s="303"/>
      <c r="J13" s="312" t="str">
        <f t="shared" si="0"/>
        <v/>
      </c>
      <c r="K13" s="313" t="str">
        <f t="shared" si="1"/>
        <v/>
      </c>
      <c r="L13" s="313" t="str">
        <f t="shared" si="2"/>
        <v/>
      </c>
    </row>
    <row r="14" spans="1:12">
      <c r="B14" s="104" t="str">
        <f>IF(IF(ISERROR(VLOOKUP(D14,Codigo!$B$4:$C$67,2,FALSE)),"",VLOOKUP(D14,Codigo!$B$4:$C$67,2,FALSE))=D14,"",VLOOKUP(D14,(Codigo!$B$4:$C$67),2,FALSE))</f>
        <v/>
      </c>
      <c r="C14" s="104" t="str">
        <f>IF(IF(ISERROR(VLOOKUP(D14,Codigo!$B$4:$C$67,2,FALSE)),"",VLOOKUP(D14,Codigo!$B$4:$C$67,2,FALSE))=D14,"",VLOOKUP(D14,(Codigo!$B$2:$D$67),3,FALSE))</f>
        <v/>
      </c>
      <c r="D14" s="78"/>
      <c r="E14" s="79"/>
      <c r="F14" s="292"/>
      <c r="G14" s="44"/>
      <c r="H14" s="303"/>
      <c r="J14" s="312" t="str">
        <f t="shared" si="0"/>
        <v/>
      </c>
      <c r="K14" s="313" t="str">
        <f t="shared" si="1"/>
        <v/>
      </c>
      <c r="L14" s="313" t="str">
        <f t="shared" si="2"/>
        <v/>
      </c>
    </row>
    <row r="15" spans="1:12">
      <c r="B15" s="104" t="str">
        <f>IF(IF(ISERROR(VLOOKUP(D15,Codigo!$B$4:$C$67,2,FALSE)),"",VLOOKUP(D15,Codigo!$B$4:$C$67,2,FALSE))=D15,"",VLOOKUP(D15,(Codigo!$B$4:$C$67),2,FALSE))</f>
        <v/>
      </c>
      <c r="C15" s="104" t="str">
        <f>IF(IF(ISERROR(VLOOKUP(D15,Codigo!$B$4:$C$67,2,FALSE)),"",VLOOKUP(D15,Codigo!$B$4:$C$67,2,FALSE))=D15,"",VLOOKUP(D15,(Codigo!$B$2:$D$67),3,FALSE))</f>
        <v/>
      </c>
      <c r="D15" s="78"/>
      <c r="E15" s="79"/>
      <c r="F15" s="292"/>
      <c r="G15" s="44"/>
      <c r="H15" s="303"/>
      <c r="J15" s="312" t="str">
        <f t="shared" si="0"/>
        <v/>
      </c>
      <c r="K15" s="313" t="str">
        <f t="shared" si="1"/>
        <v/>
      </c>
      <c r="L15" s="313" t="str">
        <f t="shared" si="2"/>
        <v/>
      </c>
    </row>
    <row r="16" spans="1:12">
      <c r="B16" s="104" t="str">
        <f>IF(IF(ISERROR(VLOOKUP(D16,Codigo!$B$4:$C$67,2,FALSE)),"",VLOOKUP(D16,Codigo!$B$4:$C$67,2,FALSE))=D16,"",VLOOKUP(D16,(Codigo!$B$4:$C$67),2,FALSE))</f>
        <v/>
      </c>
      <c r="C16" s="104" t="str">
        <f>IF(IF(ISERROR(VLOOKUP(D16,Codigo!$B$4:$C$67,2,FALSE)),"",VLOOKUP(D16,Codigo!$B$4:$C$67,2,FALSE))=D16,"",VLOOKUP(D16,(Codigo!$B$2:$D$67),3,FALSE))</f>
        <v/>
      </c>
      <c r="D16" s="78"/>
      <c r="E16" s="79"/>
      <c r="F16" s="292"/>
      <c r="G16" s="44"/>
      <c r="H16" s="303"/>
      <c r="J16" s="312" t="str">
        <f t="shared" si="0"/>
        <v/>
      </c>
      <c r="K16" s="313" t="str">
        <f t="shared" si="1"/>
        <v/>
      </c>
      <c r="L16" s="313" t="str">
        <f t="shared" si="2"/>
        <v/>
      </c>
    </row>
    <row r="17" spans="2:12">
      <c r="B17" s="104" t="str">
        <f>IF(IF(ISERROR(VLOOKUP(D17,Codigo!$B$4:$C$67,2,FALSE)),"",VLOOKUP(D17,Codigo!$B$4:$C$67,2,FALSE))=D17,"",VLOOKUP(D17,(Codigo!$B$4:$C$67),2,FALSE))</f>
        <v/>
      </c>
      <c r="C17" s="104" t="str">
        <f>IF(IF(ISERROR(VLOOKUP(D17,Codigo!$B$4:$C$67,2,FALSE)),"",VLOOKUP(D17,Codigo!$B$4:$C$67,2,FALSE))=D17,"",VLOOKUP(D17,(Codigo!$B$2:$D$67),3,FALSE))</f>
        <v/>
      </c>
      <c r="D17" s="78"/>
      <c r="E17" s="79"/>
      <c r="F17" s="292"/>
      <c r="G17" s="44"/>
      <c r="H17" s="303"/>
      <c r="J17" s="312" t="str">
        <f t="shared" si="0"/>
        <v/>
      </c>
      <c r="K17" s="313" t="str">
        <f t="shared" si="1"/>
        <v/>
      </c>
      <c r="L17" s="313" t="str">
        <f t="shared" si="2"/>
        <v/>
      </c>
    </row>
    <row r="18" spans="2:12">
      <c r="B18" s="104" t="str">
        <f>IF(IF(ISERROR(VLOOKUP(D18,Codigo!$B$4:$C$67,2,FALSE)),"",VLOOKUP(D18,Codigo!$B$4:$C$67,2,FALSE))=D18,"",VLOOKUP(D18,(Codigo!$B$4:$C$67),2,FALSE))</f>
        <v/>
      </c>
      <c r="C18" s="104" t="str">
        <f>IF(IF(ISERROR(VLOOKUP(D18,Codigo!$B$4:$C$67,2,FALSE)),"",VLOOKUP(D18,Codigo!$B$4:$C$67,2,FALSE))=D18,"",VLOOKUP(D18,(Codigo!$B$2:$D$67),3,FALSE))</f>
        <v/>
      </c>
      <c r="D18" s="78"/>
      <c r="E18" s="79"/>
      <c r="F18" s="292"/>
      <c r="G18" s="44"/>
      <c r="H18" s="303"/>
      <c r="J18" s="312" t="str">
        <f t="shared" si="0"/>
        <v/>
      </c>
      <c r="K18" s="313" t="str">
        <f t="shared" si="1"/>
        <v/>
      </c>
      <c r="L18" s="313" t="str">
        <f t="shared" si="2"/>
        <v/>
      </c>
    </row>
    <row r="19" spans="2:12">
      <c r="B19" s="104" t="str">
        <f>IF(IF(ISERROR(VLOOKUP(D19,Codigo!$B$4:$C$67,2,FALSE)),"",VLOOKUP(D19,Codigo!$B$4:$C$67,2,FALSE))=D19,"",VLOOKUP(D19,(Codigo!$B$4:$C$67),2,FALSE))</f>
        <v/>
      </c>
      <c r="C19" s="104" t="str">
        <f>IF(IF(ISERROR(VLOOKUP(D19,Codigo!$B$4:$C$67,2,FALSE)),"",VLOOKUP(D19,Codigo!$B$4:$C$67,2,FALSE))=D19,"",VLOOKUP(D19,(Codigo!$B$2:$D$67),3,FALSE))</f>
        <v/>
      </c>
      <c r="D19" s="78"/>
      <c r="E19" s="79"/>
      <c r="F19" s="292"/>
      <c r="G19" s="44"/>
      <c r="H19" s="303"/>
      <c r="J19" s="312" t="str">
        <f t="shared" si="0"/>
        <v/>
      </c>
      <c r="K19" s="313" t="str">
        <f t="shared" si="1"/>
        <v/>
      </c>
      <c r="L19" s="313" t="str">
        <f t="shared" si="2"/>
        <v/>
      </c>
    </row>
    <row r="20" spans="2:12">
      <c r="B20" s="104" t="str">
        <f>IF(IF(ISERROR(VLOOKUP(D20,Codigo!$B$4:$C$67,2,FALSE)),"",VLOOKUP(D20,Codigo!$B$4:$C$67,2,FALSE))=D20,"",VLOOKUP(D20,(Codigo!$B$4:$C$67),2,FALSE))</f>
        <v/>
      </c>
      <c r="C20" s="104" t="str">
        <f>IF(IF(ISERROR(VLOOKUP(D20,Codigo!$B$4:$C$67,2,FALSE)),"",VLOOKUP(D20,Codigo!$B$4:$C$67,2,FALSE))=D20,"",VLOOKUP(D20,(Codigo!$B$2:$D$67),3,FALSE))</f>
        <v/>
      </c>
      <c r="D20" s="78"/>
      <c r="E20" s="79"/>
      <c r="F20" s="292"/>
      <c r="G20" s="44"/>
      <c r="H20" s="303"/>
      <c r="J20" s="312" t="str">
        <f t="shared" si="0"/>
        <v/>
      </c>
      <c r="K20" s="313" t="str">
        <f t="shared" si="1"/>
        <v/>
      </c>
      <c r="L20" s="313" t="str">
        <f t="shared" si="2"/>
        <v/>
      </c>
    </row>
    <row r="21" spans="2:12">
      <c r="B21" s="104" t="str">
        <f>IF(IF(ISERROR(VLOOKUP(D21,Codigo!$B$4:$C$67,2,FALSE)),"",VLOOKUP(D21,Codigo!$B$4:$C$67,2,FALSE))=D21,"",VLOOKUP(D21,(Codigo!$B$4:$C$67),2,FALSE))</f>
        <v/>
      </c>
      <c r="C21" s="104" t="str">
        <f>IF(IF(ISERROR(VLOOKUP(D21,Codigo!$B$4:$C$67,2,FALSE)),"",VLOOKUP(D21,Codigo!$B$4:$C$67,2,FALSE))=D21,"",VLOOKUP(D21,(Codigo!$B$2:$D$67),3,FALSE))</f>
        <v/>
      </c>
      <c r="D21" s="78"/>
      <c r="E21" s="79"/>
      <c r="F21" s="292"/>
      <c r="G21" s="44"/>
      <c r="H21" s="303"/>
      <c r="J21" s="312" t="str">
        <f t="shared" si="0"/>
        <v/>
      </c>
      <c r="K21" s="313" t="str">
        <f t="shared" si="1"/>
        <v/>
      </c>
      <c r="L21" s="313" t="str">
        <f t="shared" si="2"/>
        <v/>
      </c>
    </row>
    <row r="22" spans="2:12">
      <c r="B22" s="104" t="str">
        <f>IF(IF(ISERROR(VLOOKUP(D22,Codigo!$B$4:$C$67,2,FALSE)),"",VLOOKUP(D22,Codigo!$B$4:$C$67,2,FALSE))=D22,"",VLOOKUP(D22,(Codigo!$B$4:$C$67),2,FALSE))</f>
        <v/>
      </c>
      <c r="C22" s="104" t="str">
        <f>IF(IF(ISERROR(VLOOKUP(D22,Codigo!$B$4:$C$67,2,FALSE)),"",VLOOKUP(D22,Codigo!$B$4:$C$67,2,FALSE))=D22,"",VLOOKUP(D22,(Codigo!$B$2:$D$67),3,FALSE))</f>
        <v/>
      </c>
      <c r="D22" s="78"/>
      <c r="E22" s="79"/>
      <c r="F22" s="292"/>
      <c r="G22" s="44"/>
      <c r="H22" s="303"/>
      <c r="J22" s="312" t="str">
        <f t="shared" si="0"/>
        <v/>
      </c>
      <c r="K22" s="313" t="str">
        <f t="shared" si="1"/>
        <v/>
      </c>
      <c r="L22" s="313" t="str">
        <f t="shared" si="2"/>
        <v/>
      </c>
    </row>
    <row r="23" spans="2:12">
      <c r="B23" s="104" t="str">
        <f>IF(IF(ISERROR(VLOOKUP(D23,Codigo!$B$4:$C$67,2,FALSE)),"",VLOOKUP(D23,Codigo!$B$4:$C$67,2,FALSE))=D23,"",VLOOKUP(D23,(Codigo!$B$4:$C$67),2,FALSE))</f>
        <v/>
      </c>
      <c r="C23" s="104" t="str">
        <f>IF(IF(ISERROR(VLOOKUP(D23,Codigo!$B$4:$C$67,2,FALSE)),"",VLOOKUP(D23,Codigo!$B$4:$C$67,2,FALSE))=D23,"",VLOOKUP(D23,(Codigo!$B$2:$D$67),3,FALSE))</f>
        <v/>
      </c>
      <c r="D23" s="78"/>
      <c r="E23" s="79"/>
      <c r="F23" s="292"/>
      <c r="G23" s="44"/>
      <c r="H23" s="303"/>
      <c r="J23" s="312" t="str">
        <f t="shared" si="0"/>
        <v/>
      </c>
      <c r="K23" s="313" t="str">
        <f t="shared" si="1"/>
        <v/>
      </c>
      <c r="L23" s="313" t="str">
        <f t="shared" si="2"/>
        <v/>
      </c>
    </row>
    <row r="24" spans="2:12">
      <c r="B24" s="104" t="str">
        <f>IF(IF(ISERROR(VLOOKUP(D24,Codigo!$B$4:$C$67,2,FALSE)),"",VLOOKUP(D24,Codigo!$B$4:$C$67,2,FALSE))=D24,"",VLOOKUP(D24,(Codigo!$B$4:$C$67),2,FALSE))</f>
        <v/>
      </c>
      <c r="C24" s="104" t="str">
        <f>IF(IF(ISERROR(VLOOKUP(D24,Codigo!$B$4:$C$67,2,FALSE)),"",VLOOKUP(D24,Codigo!$B$4:$C$67,2,FALSE))=D24,"",VLOOKUP(D24,(Codigo!$B$2:$D$67),3,FALSE))</f>
        <v/>
      </c>
      <c r="D24" s="78"/>
      <c r="E24" s="79"/>
      <c r="F24" s="292"/>
      <c r="G24" s="44"/>
      <c r="H24" s="303"/>
      <c r="J24" s="312" t="str">
        <f t="shared" si="0"/>
        <v/>
      </c>
      <c r="K24" s="313" t="str">
        <f t="shared" si="1"/>
        <v/>
      </c>
      <c r="L24" s="313" t="str">
        <f t="shared" si="2"/>
        <v/>
      </c>
    </row>
    <row r="25" spans="2:12">
      <c r="B25" s="104" t="str">
        <f>IF(IF(ISERROR(VLOOKUP(D25,Codigo!$B$4:$C$67,2,FALSE)),"",VLOOKUP(D25,Codigo!$B$4:$C$67,2,FALSE))=D25,"",VLOOKUP(D25,(Codigo!$B$4:$C$67),2,FALSE))</f>
        <v/>
      </c>
      <c r="C25" s="104" t="str">
        <f>IF(IF(ISERROR(VLOOKUP(D25,Codigo!$B$4:$C$67,2,FALSE)),"",VLOOKUP(D25,Codigo!$B$4:$C$67,2,FALSE))=D25,"",VLOOKUP(D25,(Codigo!$B$2:$D$67),3,FALSE))</f>
        <v/>
      </c>
      <c r="D25" s="78"/>
      <c r="E25" s="79"/>
      <c r="F25" s="292"/>
      <c r="G25" s="44"/>
      <c r="H25" s="303"/>
      <c r="J25" s="312" t="str">
        <f t="shared" si="0"/>
        <v/>
      </c>
      <c r="K25" s="313" t="str">
        <f t="shared" si="1"/>
        <v/>
      </c>
      <c r="L25" s="313" t="str">
        <f t="shared" si="2"/>
        <v/>
      </c>
    </row>
    <row r="26" spans="2:12">
      <c r="B26" s="104" t="str">
        <f>IF(IF(ISERROR(VLOOKUP(D26,Codigo!$B$4:$C$67,2,FALSE)),"",VLOOKUP(D26,Codigo!$B$4:$C$67,2,FALSE))=D26,"",VLOOKUP(D26,(Codigo!$B$4:$C$67),2,FALSE))</f>
        <v/>
      </c>
      <c r="C26" s="104" t="str">
        <f>IF(IF(ISERROR(VLOOKUP(D26,Codigo!$B$4:$C$67,2,FALSE)),"",VLOOKUP(D26,Codigo!$B$4:$C$67,2,FALSE))=D26,"",VLOOKUP(D26,(Codigo!$B$2:$D$67),3,FALSE))</f>
        <v/>
      </c>
      <c r="D26" s="78"/>
      <c r="E26" s="79"/>
      <c r="F26" s="292"/>
      <c r="G26" s="44"/>
      <c r="H26" s="303"/>
      <c r="J26" s="312" t="str">
        <f t="shared" si="0"/>
        <v/>
      </c>
      <c r="K26" s="313" t="str">
        <f t="shared" si="1"/>
        <v/>
      </c>
      <c r="L26" s="313" t="str">
        <f t="shared" si="2"/>
        <v/>
      </c>
    </row>
    <row r="27" spans="2:12">
      <c r="B27" s="104" t="str">
        <f>IF(IF(ISERROR(VLOOKUP(D27,Codigo!$B$4:$C$67,2,FALSE)),"",VLOOKUP(D27,Codigo!$B$4:$C$67,2,FALSE))=D27,"",VLOOKUP(D27,(Codigo!$B$4:$C$67),2,FALSE))</f>
        <v/>
      </c>
      <c r="C27" s="104" t="str">
        <f>IF(IF(ISERROR(VLOOKUP(D27,Codigo!$B$4:$C$67,2,FALSE)),"",VLOOKUP(D27,Codigo!$B$4:$C$67,2,FALSE))=D27,"",VLOOKUP(D27,(Codigo!$B$2:$D$67),3,FALSE))</f>
        <v/>
      </c>
      <c r="D27" s="78"/>
      <c r="E27" s="79"/>
      <c r="F27" s="292"/>
      <c r="G27" s="44"/>
      <c r="H27" s="303"/>
      <c r="J27" s="312" t="str">
        <f t="shared" si="0"/>
        <v/>
      </c>
      <c r="K27" s="313" t="str">
        <f t="shared" si="1"/>
        <v/>
      </c>
      <c r="L27" s="313" t="str">
        <f t="shared" si="2"/>
        <v/>
      </c>
    </row>
    <row r="28" spans="2:12">
      <c r="B28" s="104" t="str">
        <f>IF(IF(ISERROR(VLOOKUP(D28,Codigo!$B$4:$C$67,2,FALSE)),"",VLOOKUP(D28,Codigo!$B$4:$C$67,2,FALSE))=D28,"",VLOOKUP(D28,(Codigo!$B$4:$C$67),2,FALSE))</f>
        <v/>
      </c>
      <c r="C28" s="104" t="str">
        <f>IF(IF(ISERROR(VLOOKUP(D28,Codigo!$B$4:$C$67,2,FALSE)),"",VLOOKUP(D28,Codigo!$B$4:$C$67,2,FALSE))=D28,"",VLOOKUP(D28,(Codigo!$B$2:$D$67),3,FALSE))</f>
        <v/>
      </c>
      <c r="D28" s="78"/>
      <c r="E28" s="79"/>
      <c r="F28" s="292"/>
      <c r="G28" s="44"/>
      <c r="H28" s="303"/>
      <c r="J28" s="312" t="str">
        <f t="shared" si="0"/>
        <v/>
      </c>
      <c r="K28" s="313" t="str">
        <f t="shared" si="1"/>
        <v/>
      </c>
      <c r="L28" s="313" t="str">
        <f t="shared" si="2"/>
        <v/>
      </c>
    </row>
    <row r="29" spans="2:12">
      <c r="B29" s="104" t="str">
        <f>IF(IF(ISERROR(VLOOKUP(D29,Codigo!$B$4:$C$67,2,FALSE)),"",VLOOKUP(D29,Codigo!$B$4:$C$67,2,FALSE))=D29,"",VLOOKUP(D29,(Codigo!$B$4:$C$67),2,FALSE))</f>
        <v/>
      </c>
      <c r="C29" s="104" t="str">
        <f>IF(IF(ISERROR(VLOOKUP(D29,Codigo!$B$4:$C$67,2,FALSE)),"",VLOOKUP(D29,Codigo!$B$4:$C$67,2,FALSE))=D29,"",VLOOKUP(D29,(Codigo!$B$2:$D$67),3,FALSE))</f>
        <v/>
      </c>
      <c r="D29" s="78"/>
      <c r="E29" s="79"/>
      <c r="F29" s="292"/>
      <c r="G29" s="44"/>
      <c r="H29" s="303"/>
      <c r="J29" s="312" t="str">
        <f t="shared" si="0"/>
        <v/>
      </c>
      <c r="K29" s="313" t="str">
        <f t="shared" si="1"/>
        <v/>
      </c>
      <c r="L29" s="313" t="str">
        <f t="shared" si="2"/>
        <v/>
      </c>
    </row>
    <row r="30" spans="2:12">
      <c r="B30" s="104" t="str">
        <f>IF(IF(ISERROR(VLOOKUP(D30,Codigo!$B$4:$C$67,2,FALSE)),"",VLOOKUP(D30,Codigo!$B$4:$C$67,2,FALSE))=D30,"",VLOOKUP(D30,(Codigo!$B$4:$C$67),2,FALSE))</f>
        <v/>
      </c>
      <c r="C30" s="104" t="str">
        <f>IF(IF(ISERROR(VLOOKUP(D30,Codigo!$B$4:$C$67,2,FALSE)),"",VLOOKUP(D30,Codigo!$B$4:$C$67,2,FALSE))=D30,"",VLOOKUP(D30,(Codigo!$B$2:$D$67),3,FALSE))</f>
        <v/>
      </c>
      <c r="D30" s="78"/>
      <c r="E30" s="80"/>
      <c r="F30" s="292"/>
      <c r="G30" s="44"/>
      <c r="H30" s="303"/>
      <c r="J30" s="312" t="str">
        <f t="shared" si="0"/>
        <v/>
      </c>
      <c r="K30" s="313" t="str">
        <f t="shared" si="1"/>
        <v/>
      </c>
      <c r="L30" s="313" t="str">
        <f t="shared" si="2"/>
        <v/>
      </c>
    </row>
    <row r="31" spans="2:12">
      <c r="B31" s="104" t="str">
        <f>IF(IF(ISERROR(VLOOKUP(D31,Codigo!$B$4:$C$67,2,FALSE)),"",VLOOKUP(D31,Codigo!$B$4:$C$67,2,FALSE))=D31,"",VLOOKUP(D31,(Codigo!$B$4:$C$67),2,FALSE))</f>
        <v/>
      </c>
      <c r="C31" s="104" t="str">
        <f>IF(IF(ISERROR(VLOOKUP(D31,Codigo!$B$4:$C$67,2,FALSE)),"",VLOOKUP(D31,Codigo!$B$4:$C$67,2,FALSE))=D31,"",VLOOKUP(D31,(Codigo!$B$2:$D$67),3,FALSE))</f>
        <v/>
      </c>
      <c r="D31" s="78"/>
      <c r="E31" s="79"/>
      <c r="F31" s="292"/>
      <c r="G31" s="44"/>
      <c r="H31" s="303"/>
      <c r="J31" s="312" t="str">
        <f t="shared" si="0"/>
        <v/>
      </c>
      <c r="K31" s="313" t="str">
        <f t="shared" si="1"/>
        <v/>
      </c>
      <c r="L31" s="313" t="str">
        <f t="shared" si="2"/>
        <v/>
      </c>
    </row>
    <row r="32" spans="2:12">
      <c r="B32" s="104" t="str">
        <f>IF(IF(ISERROR(VLOOKUP(D32,Codigo!$B$4:$C$67,2,FALSE)),"",VLOOKUP(D32,Codigo!$B$4:$C$67,2,FALSE))=D32,"",VLOOKUP(D32,(Codigo!$B$4:$C$67),2,FALSE))</f>
        <v/>
      </c>
      <c r="C32" s="104" t="str">
        <f>IF(IF(ISERROR(VLOOKUP(D32,Codigo!$B$4:$C$67,2,FALSE)),"",VLOOKUP(D32,Codigo!$B$4:$C$67,2,FALSE))=D32,"",VLOOKUP(D32,(Codigo!$B$2:$D$67),3,FALSE))</f>
        <v/>
      </c>
      <c r="D32" s="78"/>
      <c r="E32" s="79"/>
      <c r="F32" s="292"/>
      <c r="G32" s="44"/>
      <c r="H32" s="303"/>
      <c r="J32" s="312" t="str">
        <f t="shared" si="0"/>
        <v/>
      </c>
      <c r="K32" s="313" t="str">
        <f t="shared" si="1"/>
        <v/>
      </c>
      <c r="L32" s="313" t="str">
        <f t="shared" si="2"/>
        <v/>
      </c>
    </row>
    <row r="33" spans="2:12">
      <c r="B33" s="104" t="str">
        <f>IF(IF(ISERROR(VLOOKUP(D33,Codigo!$B$4:$C$67,2,FALSE)),"",VLOOKUP(D33,Codigo!$B$4:$C$67,2,FALSE))=D33,"",VLOOKUP(D33,(Codigo!$B$4:$C$67),2,FALSE))</f>
        <v/>
      </c>
      <c r="C33" s="104" t="str">
        <f>IF(IF(ISERROR(VLOOKUP(D33,Codigo!$B$4:$C$67,2,FALSE)),"",VLOOKUP(D33,Codigo!$B$4:$C$67,2,FALSE))=D33,"",VLOOKUP(D33,(Codigo!$B$2:$D$67),3,FALSE))</f>
        <v/>
      </c>
      <c r="D33" s="78"/>
      <c r="E33" s="79"/>
      <c r="F33" s="292"/>
      <c r="G33" s="44"/>
      <c r="H33" s="303"/>
      <c r="J33" s="312" t="str">
        <f t="shared" si="0"/>
        <v/>
      </c>
      <c r="K33" s="313" t="str">
        <f t="shared" si="1"/>
        <v/>
      </c>
      <c r="L33" s="313" t="str">
        <f t="shared" si="2"/>
        <v/>
      </c>
    </row>
    <row r="34" spans="2:12">
      <c r="B34" s="104" t="str">
        <f>IF(IF(ISERROR(VLOOKUP(D34,Codigo!$B$4:$C$67,2,FALSE)),"",VLOOKUP(D34,Codigo!$B$4:$C$67,2,FALSE))=D34,"",VLOOKUP(D34,(Codigo!$B$4:$C$67),2,FALSE))</f>
        <v/>
      </c>
      <c r="C34" s="104" t="str">
        <f>IF(IF(ISERROR(VLOOKUP(D34,Codigo!$B$4:$C$67,2,FALSE)),"",VLOOKUP(D34,Codigo!$B$4:$C$67,2,FALSE))=D34,"",VLOOKUP(D34,(Codigo!$B$2:$D$67),3,FALSE))</f>
        <v/>
      </c>
      <c r="D34" s="78"/>
      <c r="E34" s="79"/>
      <c r="F34" s="292"/>
      <c r="G34" s="44"/>
      <c r="H34" s="303"/>
      <c r="J34" s="312" t="str">
        <f t="shared" si="0"/>
        <v/>
      </c>
      <c r="K34" s="313" t="str">
        <f t="shared" si="1"/>
        <v/>
      </c>
      <c r="L34" s="313" t="str">
        <f t="shared" si="2"/>
        <v/>
      </c>
    </row>
    <row r="35" spans="2:12">
      <c r="B35" s="104" t="str">
        <f>IF(IF(ISERROR(VLOOKUP(D35,Codigo!$B$4:$C$67,2,FALSE)),"",VLOOKUP(D35,Codigo!$B$4:$C$67,2,FALSE))=D35,"",VLOOKUP(D35,(Codigo!$B$4:$C$67),2,FALSE))</f>
        <v/>
      </c>
      <c r="C35" s="104" t="str">
        <f>IF(IF(ISERROR(VLOOKUP(D35,Codigo!$B$4:$C$67,2,FALSE)),"",VLOOKUP(D35,Codigo!$B$4:$C$67,2,FALSE))=D35,"",VLOOKUP(D35,(Codigo!$B$2:$D$67),3,FALSE))</f>
        <v/>
      </c>
      <c r="D35" s="78"/>
      <c r="E35" s="79"/>
      <c r="F35" s="292"/>
      <c r="G35" s="44"/>
      <c r="H35" s="303"/>
      <c r="J35" s="312" t="str">
        <f t="shared" si="0"/>
        <v/>
      </c>
      <c r="K35" s="313" t="str">
        <f t="shared" si="1"/>
        <v/>
      </c>
      <c r="L35" s="313" t="str">
        <f t="shared" si="2"/>
        <v/>
      </c>
    </row>
    <row r="36" spans="2:12">
      <c r="B36" s="104" t="str">
        <f>IF(IF(ISERROR(VLOOKUP(D36,Codigo!$B$4:$C$67,2,FALSE)),"",VLOOKUP(D36,Codigo!$B$4:$C$67,2,FALSE))=D36,"",VLOOKUP(D36,(Codigo!$B$4:$C$67),2,FALSE))</f>
        <v/>
      </c>
      <c r="C36" s="104" t="str">
        <f>IF(IF(ISERROR(VLOOKUP(D36,Codigo!$B$4:$C$67,2,FALSE)),"",VLOOKUP(D36,Codigo!$B$4:$C$67,2,FALSE))=D36,"",VLOOKUP(D36,(Codigo!$B$2:$D$67),3,FALSE))</f>
        <v/>
      </c>
      <c r="D36" s="78"/>
      <c r="E36" s="79"/>
      <c r="F36" s="292"/>
      <c r="G36" s="44"/>
      <c r="H36" s="303"/>
      <c r="J36" s="312" t="str">
        <f t="shared" si="0"/>
        <v/>
      </c>
      <c r="K36" s="313" t="str">
        <f t="shared" si="1"/>
        <v/>
      </c>
      <c r="L36" s="313" t="str">
        <f t="shared" si="2"/>
        <v/>
      </c>
    </row>
    <row r="37" spans="2:12">
      <c r="B37" s="104" t="str">
        <f>IF(IF(ISERROR(VLOOKUP(D37,Codigo!$B$4:$C$67,2,FALSE)),"",VLOOKUP(D37,Codigo!$B$4:$C$67,2,FALSE))=D37,"",VLOOKUP(D37,(Codigo!$B$4:$C$67),2,FALSE))</f>
        <v/>
      </c>
      <c r="C37" s="104" t="str">
        <f>IF(IF(ISERROR(VLOOKUP(D37,Codigo!$B$4:$C$67,2,FALSE)),"",VLOOKUP(D37,Codigo!$B$4:$C$67,2,FALSE))=D37,"",VLOOKUP(D37,(Codigo!$B$2:$D$67),3,FALSE))</f>
        <v/>
      </c>
      <c r="D37" s="78"/>
      <c r="E37" s="79"/>
      <c r="F37" s="292"/>
      <c r="G37" s="44"/>
      <c r="H37" s="303"/>
      <c r="J37" s="312" t="str">
        <f t="shared" si="0"/>
        <v/>
      </c>
      <c r="K37" s="313" t="str">
        <f t="shared" si="1"/>
        <v/>
      </c>
      <c r="L37" s="313" t="str">
        <f t="shared" si="2"/>
        <v/>
      </c>
    </row>
    <row r="38" spans="2:12">
      <c r="B38" s="104" t="str">
        <f>IF(IF(ISERROR(VLOOKUP(D38,Codigo!$B$4:$C$67,2,FALSE)),"",VLOOKUP(D38,Codigo!$B$4:$C$67,2,FALSE))=D38,"",VLOOKUP(D38,(Codigo!$B$4:$C$67),2,FALSE))</f>
        <v/>
      </c>
      <c r="C38" s="104" t="str">
        <f>IF(IF(ISERROR(VLOOKUP(D38,Codigo!$B$4:$C$67,2,FALSE)),"",VLOOKUP(D38,Codigo!$B$4:$C$67,2,FALSE))=D38,"",VLOOKUP(D38,(Codigo!$B$2:$D$67),3,FALSE))</f>
        <v/>
      </c>
      <c r="D38" s="78"/>
      <c r="E38" s="79"/>
      <c r="F38" s="292"/>
      <c r="G38" s="44"/>
      <c r="H38" s="293"/>
      <c r="J38" s="312" t="str">
        <f t="shared" si="0"/>
        <v/>
      </c>
      <c r="K38" s="313" t="str">
        <f t="shared" si="1"/>
        <v/>
      </c>
      <c r="L38" s="313" t="str">
        <f t="shared" si="2"/>
        <v/>
      </c>
    </row>
    <row r="39" spans="2:12">
      <c r="B39" s="104" t="str">
        <f>IF(IF(ISERROR(VLOOKUP(D39,Codigo!$B$4:$C$67,2,FALSE)),"",VLOOKUP(D39,Codigo!$B$4:$C$67,2,FALSE))=D39,"",VLOOKUP(D39,(Codigo!$B$4:$C$67),2,FALSE))</f>
        <v/>
      </c>
      <c r="C39" s="104" t="str">
        <f>IF(IF(ISERROR(VLOOKUP(D39,Codigo!$B$4:$C$67,2,FALSE)),"",VLOOKUP(D39,Codigo!$B$4:$C$67,2,FALSE))=D39,"",VLOOKUP(D39,(Codigo!$B$2:$D$67),3,FALSE))</f>
        <v/>
      </c>
      <c r="D39" s="78"/>
      <c r="E39" s="79"/>
      <c r="F39" s="292"/>
      <c r="G39" s="44"/>
      <c r="H39" s="293"/>
      <c r="J39" s="312" t="str">
        <f t="shared" si="0"/>
        <v/>
      </c>
      <c r="K39" s="313" t="str">
        <f t="shared" si="1"/>
        <v/>
      </c>
      <c r="L39" s="313" t="str">
        <f t="shared" si="2"/>
        <v/>
      </c>
    </row>
    <row r="40" spans="2:12">
      <c r="B40" s="104" t="str">
        <f>IF(IF(ISERROR(VLOOKUP(D40,Codigo!$B$4:$C$67,2,FALSE)),"",VLOOKUP(D40,Codigo!$B$4:$C$67,2,FALSE))=D40,"",VLOOKUP(D40,(Codigo!$B$4:$C$67),2,FALSE))</f>
        <v/>
      </c>
      <c r="C40" s="104" t="str">
        <f>IF(IF(ISERROR(VLOOKUP(D40,Codigo!$B$4:$C$67,2,FALSE)),"",VLOOKUP(D40,Codigo!$B$4:$C$67,2,FALSE))=D40,"",VLOOKUP(D40,(Codigo!$B$2:$D$67),3,FALSE))</f>
        <v/>
      </c>
      <c r="D40" s="78"/>
      <c r="E40" s="79"/>
      <c r="F40" s="292"/>
      <c r="G40" s="44"/>
      <c r="H40" s="293"/>
      <c r="J40" s="312" t="str">
        <f t="shared" si="0"/>
        <v/>
      </c>
      <c r="K40" s="313" t="str">
        <f t="shared" si="1"/>
        <v/>
      </c>
      <c r="L40" s="313" t="str">
        <f t="shared" si="2"/>
        <v/>
      </c>
    </row>
    <row r="41" spans="2:12">
      <c r="B41" s="104" t="str">
        <f>IF(IF(ISERROR(VLOOKUP(D41,Codigo!$B$4:$C$67,2,FALSE)),"",VLOOKUP(D41,Codigo!$B$4:$C$67,2,FALSE))=D41,"",VLOOKUP(D41,(Codigo!$B$4:$C$67),2,FALSE))</f>
        <v/>
      </c>
      <c r="C41" s="104" t="str">
        <f>IF(IF(ISERROR(VLOOKUP(D41,Codigo!$B$4:$C$67,2,FALSE)),"",VLOOKUP(D41,Codigo!$B$4:$C$67,2,FALSE))=D41,"",VLOOKUP(D41,(Codigo!$B$2:$D$67),3,FALSE))</f>
        <v/>
      </c>
      <c r="D41" s="78"/>
      <c r="E41" s="79"/>
      <c r="F41" s="292"/>
      <c r="G41" s="44"/>
      <c r="H41" s="293"/>
      <c r="J41" s="312" t="str">
        <f t="shared" si="0"/>
        <v/>
      </c>
      <c r="K41" s="313" t="str">
        <f t="shared" si="1"/>
        <v/>
      </c>
      <c r="L41" s="313" t="str">
        <f t="shared" si="2"/>
        <v/>
      </c>
    </row>
    <row r="42" spans="2:12">
      <c r="B42" s="104" t="str">
        <f>IF(IF(ISERROR(VLOOKUP(D42,Codigo!$B$4:$C$67,2,FALSE)),"",VLOOKUP(D42,Codigo!$B$4:$C$67,2,FALSE))=D42,"",VLOOKUP(D42,(Codigo!$B$4:$C$67),2,FALSE))</f>
        <v/>
      </c>
      <c r="C42" s="104" t="str">
        <f>IF(IF(ISERROR(VLOOKUP(D42,Codigo!$B$4:$C$67,2,FALSE)),"",VLOOKUP(D42,Codigo!$B$4:$C$67,2,FALSE))=D42,"",VLOOKUP(D42,(Codigo!$B$2:$D$67),3,FALSE))</f>
        <v/>
      </c>
      <c r="D42" s="78"/>
      <c r="E42" s="79"/>
      <c r="F42" s="292"/>
      <c r="G42" s="44"/>
      <c r="H42" s="293"/>
      <c r="J42" s="312" t="str">
        <f t="shared" si="0"/>
        <v/>
      </c>
      <c r="K42" s="313" t="str">
        <f t="shared" si="1"/>
        <v/>
      </c>
      <c r="L42" s="313" t="str">
        <f t="shared" si="2"/>
        <v/>
      </c>
    </row>
    <row r="43" spans="2:12">
      <c r="B43" s="104" t="str">
        <f>IF(IF(ISERROR(VLOOKUP(D43,Codigo!$B$4:$C$67,2,FALSE)),"",VLOOKUP(D43,Codigo!$B$4:$C$67,2,FALSE))=D43,"",VLOOKUP(D43,(Codigo!$B$4:$C$67),2,FALSE))</f>
        <v/>
      </c>
      <c r="C43" s="104" t="str">
        <f>IF(IF(ISERROR(VLOOKUP(D43,Codigo!$B$4:$C$67,2,FALSE)),"",VLOOKUP(D43,Codigo!$B$4:$C$67,2,FALSE))=D43,"",VLOOKUP(D43,(Codigo!$B$2:$D$67),3,FALSE))</f>
        <v/>
      </c>
      <c r="D43" s="78"/>
      <c r="E43" s="79"/>
      <c r="F43" s="292"/>
      <c r="G43" s="44"/>
      <c r="H43" s="293"/>
      <c r="J43" s="312" t="str">
        <f t="shared" si="0"/>
        <v/>
      </c>
      <c r="K43" s="313" t="str">
        <f t="shared" si="1"/>
        <v/>
      </c>
      <c r="L43" s="313" t="str">
        <f t="shared" si="2"/>
        <v/>
      </c>
    </row>
    <row r="44" spans="2:12">
      <c r="B44" s="104" t="str">
        <f>IF(IF(ISERROR(VLOOKUP(D44,Codigo!$B$4:$C$67,2,FALSE)),"",VLOOKUP(D44,Codigo!$B$4:$C$67,2,FALSE))=D44,"",VLOOKUP(D44,(Codigo!$B$4:$C$67),2,FALSE))</f>
        <v/>
      </c>
      <c r="C44" s="104" t="str">
        <f>IF(IF(ISERROR(VLOOKUP(D44,Codigo!$B$4:$C$67,2,FALSE)),"",VLOOKUP(D44,Codigo!$B$4:$C$67,2,FALSE))=D44,"",VLOOKUP(D44,(Codigo!$B$2:$D$67),3,FALSE))</f>
        <v/>
      </c>
      <c r="D44" s="78"/>
      <c r="E44" s="79"/>
      <c r="F44" s="292"/>
      <c r="G44" s="44"/>
      <c r="H44" s="293"/>
      <c r="J44" s="312" t="str">
        <f t="shared" si="0"/>
        <v/>
      </c>
      <c r="K44" s="313" t="str">
        <f t="shared" si="1"/>
        <v/>
      </c>
      <c r="L44" s="313" t="str">
        <f t="shared" si="2"/>
        <v/>
      </c>
    </row>
    <row r="45" spans="2:12">
      <c r="B45" s="104" t="str">
        <f>IF(IF(ISERROR(VLOOKUP(D45,Codigo!$B$4:$C$67,2,FALSE)),"",VLOOKUP(D45,Codigo!$B$4:$C$67,2,FALSE))=D45,"",VLOOKUP(D45,(Codigo!$B$4:$C$67),2,FALSE))</f>
        <v/>
      </c>
      <c r="C45" s="104" t="str">
        <f>IF(IF(ISERROR(VLOOKUP(D45,Codigo!$B$4:$C$67,2,FALSE)),"",VLOOKUP(D45,Codigo!$B$4:$C$67,2,FALSE))=D45,"",VLOOKUP(D45,(Codigo!$B$2:$D$67),3,FALSE))</f>
        <v/>
      </c>
      <c r="D45" s="78"/>
      <c r="E45" s="79"/>
      <c r="F45" s="292"/>
      <c r="G45" s="44"/>
      <c r="H45" s="293"/>
      <c r="J45" s="312" t="str">
        <f t="shared" si="0"/>
        <v/>
      </c>
      <c r="K45" s="313" t="str">
        <f t="shared" si="1"/>
        <v/>
      </c>
      <c r="L45" s="313" t="str">
        <f t="shared" si="2"/>
        <v/>
      </c>
    </row>
    <row r="46" spans="2:12">
      <c r="B46" s="104" t="str">
        <f>IF(IF(ISERROR(VLOOKUP(D46,Codigo!$B$4:$C$67,2,FALSE)),"",VLOOKUP(D46,Codigo!$B$4:$C$67,2,FALSE))=D46,"",VLOOKUP(D46,(Codigo!$B$4:$C$67),2,FALSE))</f>
        <v/>
      </c>
      <c r="C46" s="104" t="str">
        <f>IF(IF(ISERROR(VLOOKUP(D46,Codigo!$B$4:$C$67,2,FALSE)),"",VLOOKUP(D46,Codigo!$B$4:$C$67,2,FALSE))=D46,"",VLOOKUP(D46,(Codigo!$B$2:$D$67),3,FALSE))</f>
        <v/>
      </c>
      <c r="D46" s="78"/>
      <c r="E46" s="79"/>
      <c r="F46" s="292"/>
      <c r="G46" s="44"/>
      <c r="H46" s="293"/>
      <c r="J46" s="312" t="str">
        <f t="shared" si="0"/>
        <v/>
      </c>
      <c r="K46" s="313" t="str">
        <f t="shared" si="1"/>
        <v/>
      </c>
      <c r="L46" s="313" t="str">
        <f t="shared" si="2"/>
        <v/>
      </c>
    </row>
    <row r="47" spans="2:12">
      <c r="B47" s="104" t="str">
        <f>IF(IF(ISERROR(VLOOKUP(D47,Codigo!$B$4:$C$67,2,FALSE)),"",VLOOKUP(D47,Codigo!$B$4:$C$67,2,FALSE))=D47,"",VLOOKUP(D47,(Codigo!$B$4:$C$67),2,FALSE))</f>
        <v/>
      </c>
      <c r="C47" s="104" t="str">
        <f>IF(IF(ISERROR(VLOOKUP(D47,Codigo!$B$4:$C$67,2,FALSE)),"",VLOOKUP(D47,Codigo!$B$4:$C$67,2,FALSE))=D47,"",VLOOKUP(D47,(Codigo!$B$2:$D$67),3,FALSE))</f>
        <v/>
      </c>
      <c r="D47" s="78"/>
      <c r="E47" s="79"/>
      <c r="F47" s="292"/>
      <c r="G47" s="44"/>
      <c r="H47" s="293"/>
      <c r="J47" s="312" t="str">
        <f t="shared" si="0"/>
        <v/>
      </c>
      <c r="K47" s="313" t="str">
        <f t="shared" si="1"/>
        <v/>
      </c>
      <c r="L47" s="313" t="str">
        <f t="shared" si="2"/>
        <v/>
      </c>
    </row>
    <row r="48" spans="2:12">
      <c r="B48" s="104" t="str">
        <f>IF(IF(ISERROR(VLOOKUP(D48,Codigo!$B$4:$C$67,2,FALSE)),"",VLOOKUP(D48,Codigo!$B$4:$C$67,2,FALSE))=D48,"",VLOOKUP(D48,(Codigo!$B$4:$C$67),2,FALSE))</f>
        <v/>
      </c>
      <c r="C48" s="104" t="str">
        <f>IF(IF(ISERROR(VLOOKUP(D48,Codigo!$B$4:$C$67,2,FALSE)),"",VLOOKUP(D48,Codigo!$B$4:$C$67,2,FALSE))=D48,"",VLOOKUP(D48,(Codigo!$B$2:$D$67),3,FALSE))</f>
        <v/>
      </c>
      <c r="D48" s="78"/>
      <c r="E48" s="79"/>
      <c r="F48" s="292"/>
      <c r="G48" s="44"/>
      <c r="H48" s="293"/>
      <c r="J48" s="312" t="str">
        <f t="shared" si="0"/>
        <v/>
      </c>
      <c r="K48" s="313" t="str">
        <f t="shared" si="1"/>
        <v/>
      </c>
      <c r="L48" s="313" t="str">
        <f t="shared" si="2"/>
        <v/>
      </c>
    </row>
    <row r="49" spans="2:12">
      <c r="B49" s="104" t="str">
        <f>IF(IF(ISERROR(VLOOKUP(D49,Codigo!$B$4:$C$67,2,FALSE)),"",VLOOKUP(D49,Codigo!$B$4:$C$67,2,FALSE))=D49,"",VLOOKUP(D49,(Codigo!$B$4:$C$67),2,FALSE))</f>
        <v/>
      </c>
      <c r="C49" s="104" t="str">
        <f>IF(IF(ISERROR(VLOOKUP(D49,Codigo!$B$4:$C$67,2,FALSE)),"",VLOOKUP(D49,Codigo!$B$4:$C$67,2,FALSE))=D49,"",VLOOKUP(D49,(Codigo!$B$2:$D$67),3,FALSE))</f>
        <v/>
      </c>
      <c r="D49" s="78"/>
      <c r="E49" s="79"/>
      <c r="F49" s="292"/>
      <c r="G49" s="44"/>
      <c r="H49" s="293"/>
      <c r="J49" s="312" t="str">
        <f t="shared" si="0"/>
        <v/>
      </c>
      <c r="K49" s="313" t="str">
        <f t="shared" si="1"/>
        <v/>
      </c>
      <c r="L49" s="313" t="str">
        <f t="shared" si="2"/>
        <v/>
      </c>
    </row>
    <row r="50" spans="2:12">
      <c r="B50" s="104" t="str">
        <f>IF(IF(ISERROR(VLOOKUP(D50,Codigo!$B$4:$C$67,2,FALSE)),"",VLOOKUP(D50,Codigo!$B$4:$C$67,2,FALSE))=D50,"",VLOOKUP(D50,(Codigo!$B$4:$C$67),2,FALSE))</f>
        <v/>
      </c>
      <c r="C50" s="104" t="str">
        <f>IF(IF(ISERROR(VLOOKUP(D50,Codigo!$B$4:$C$67,2,FALSE)),"",VLOOKUP(D50,Codigo!$B$4:$C$67,2,FALSE))=D50,"",VLOOKUP(D50,(Codigo!$B$2:$D$67),3,FALSE))</f>
        <v/>
      </c>
      <c r="D50" s="78"/>
      <c r="E50" s="79"/>
      <c r="F50" s="292"/>
      <c r="G50" s="44"/>
      <c r="H50" s="293"/>
      <c r="J50" s="312" t="str">
        <f t="shared" si="0"/>
        <v/>
      </c>
      <c r="K50" s="313" t="str">
        <f t="shared" si="1"/>
        <v/>
      </c>
      <c r="L50" s="313" t="str">
        <f t="shared" si="2"/>
        <v/>
      </c>
    </row>
    <row r="51" spans="2:12">
      <c r="B51" s="104" t="str">
        <f>IF(IF(ISERROR(VLOOKUP(D51,Codigo!$B$4:$C$67,2,FALSE)),"",VLOOKUP(D51,Codigo!$B$4:$C$67,2,FALSE))=D51,"",VLOOKUP(D51,(Codigo!$B$4:$C$67),2,FALSE))</f>
        <v/>
      </c>
      <c r="C51" s="104" t="str">
        <f>IF(IF(ISERROR(VLOOKUP(D51,Codigo!$B$4:$C$67,2,FALSE)),"",VLOOKUP(D51,Codigo!$B$4:$C$67,2,FALSE))=D51,"",VLOOKUP(D51,(Codigo!$B$2:$D$67),3,FALSE))</f>
        <v/>
      </c>
      <c r="D51" s="78"/>
      <c r="E51" s="79"/>
      <c r="F51" s="292"/>
      <c r="G51" s="44"/>
      <c r="H51" s="293"/>
      <c r="J51" s="312" t="str">
        <f t="shared" si="0"/>
        <v/>
      </c>
      <c r="K51" s="313" t="str">
        <f t="shared" si="1"/>
        <v/>
      </c>
      <c r="L51" s="313" t="str">
        <f t="shared" si="2"/>
        <v/>
      </c>
    </row>
    <row r="52" spans="2:12">
      <c r="B52" s="104" t="str">
        <f>IF(IF(ISERROR(VLOOKUP(D52,Codigo!$B$4:$C$67,2,FALSE)),"",VLOOKUP(D52,Codigo!$B$4:$C$67,2,FALSE))=D52,"",VLOOKUP(D52,(Codigo!$B$4:$C$67),2,FALSE))</f>
        <v/>
      </c>
      <c r="C52" s="104" t="str">
        <f>IF(IF(ISERROR(VLOOKUP(D52,Codigo!$B$4:$C$67,2,FALSE)),"",VLOOKUP(D52,Codigo!$B$4:$C$67,2,FALSE))=D52,"",VLOOKUP(D52,(Codigo!$B$2:$D$67),3,FALSE))</f>
        <v/>
      </c>
      <c r="D52" s="78"/>
      <c r="E52" s="79"/>
      <c r="F52" s="292"/>
      <c r="G52" s="44"/>
      <c r="H52" s="293"/>
      <c r="J52" s="312" t="str">
        <f t="shared" si="0"/>
        <v/>
      </c>
      <c r="K52" s="313" t="str">
        <f t="shared" si="1"/>
        <v/>
      </c>
      <c r="L52" s="313" t="str">
        <f t="shared" si="2"/>
        <v/>
      </c>
    </row>
    <row r="53" spans="2:12">
      <c r="B53" s="104" t="str">
        <f>IF(IF(ISERROR(VLOOKUP(D53,Codigo!$B$4:$C$67,2,FALSE)),"",VLOOKUP(D53,Codigo!$B$4:$C$67,2,FALSE))=D53,"",VLOOKUP(D53,(Codigo!$B$4:$C$67),2,FALSE))</f>
        <v/>
      </c>
      <c r="C53" s="104" t="str">
        <f>IF(IF(ISERROR(VLOOKUP(D53,Codigo!$B$4:$C$67,2,FALSE)),"",VLOOKUP(D53,Codigo!$B$4:$C$67,2,FALSE))=D53,"",VLOOKUP(D53,(Codigo!$B$2:$D$67),3,FALSE))</f>
        <v/>
      </c>
      <c r="D53" s="78"/>
      <c r="E53" s="79"/>
      <c r="F53" s="292"/>
      <c r="G53" s="44"/>
      <c r="H53" s="293"/>
      <c r="J53" s="312" t="str">
        <f t="shared" si="0"/>
        <v/>
      </c>
      <c r="K53" s="313" t="str">
        <f t="shared" si="1"/>
        <v/>
      </c>
      <c r="L53" s="313" t="str">
        <f t="shared" si="2"/>
        <v/>
      </c>
    </row>
    <row r="54" spans="2:12">
      <c r="B54" s="104" t="str">
        <f>IF(IF(ISERROR(VLOOKUP(D54,Codigo!$B$4:$C$67,2,FALSE)),"",VLOOKUP(D54,Codigo!$B$4:$C$67,2,FALSE))=D54,"",VLOOKUP(D54,(Codigo!$B$4:$C$67),2,FALSE))</f>
        <v/>
      </c>
      <c r="C54" s="104" t="str">
        <f>IF(IF(ISERROR(VLOOKUP(D54,Codigo!$B$4:$C$67,2,FALSE)),"",VLOOKUP(D54,Codigo!$B$4:$C$67,2,FALSE))=D54,"",VLOOKUP(D54,(Codigo!$B$2:$D$67),3,FALSE))</f>
        <v/>
      </c>
      <c r="D54" s="78"/>
      <c r="E54" s="79"/>
      <c r="F54" s="292"/>
      <c r="G54" s="44"/>
      <c r="H54" s="293"/>
      <c r="J54" s="312" t="str">
        <f t="shared" si="0"/>
        <v/>
      </c>
      <c r="K54" s="313" t="str">
        <f t="shared" si="1"/>
        <v/>
      </c>
      <c r="L54" s="313" t="str">
        <f t="shared" si="2"/>
        <v/>
      </c>
    </row>
    <row r="55" spans="2:12">
      <c r="B55" s="104" t="str">
        <f>IF(IF(ISERROR(VLOOKUP(D55,Codigo!$B$4:$C$67,2,FALSE)),"",VLOOKUP(D55,Codigo!$B$4:$C$67,2,FALSE))=D55,"",VLOOKUP(D55,(Codigo!$B$4:$C$67),2,FALSE))</f>
        <v/>
      </c>
      <c r="C55" s="104" t="str">
        <f>IF(IF(ISERROR(VLOOKUP(D55,Codigo!$B$4:$C$67,2,FALSE)),"",VLOOKUP(D55,Codigo!$B$4:$C$67,2,FALSE))=D55,"",VLOOKUP(D55,(Codigo!$B$2:$D$67),3,FALSE))</f>
        <v/>
      </c>
      <c r="D55" s="78"/>
      <c r="E55" s="79"/>
      <c r="F55" s="292"/>
      <c r="G55" s="44"/>
      <c r="H55" s="293"/>
      <c r="J55" s="312" t="str">
        <f t="shared" si="0"/>
        <v/>
      </c>
      <c r="K55" s="313" t="str">
        <f t="shared" si="1"/>
        <v/>
      </c>
      <c r="L55" s="313" t="str">
        <f t="shared" si="2"/>
        <v/>
      </c>
    </row>
    <row r="56" spans="2:12">
      <c r="B56" s="104" t="str">
        <f>IF(IF(ISERROR(VLOOKUP(D56,Codigo!$B$4:$C$67,2,FALSE)),"",VLOOKUP(D56,Codigo!$B$4:$C$67,2,FALSE))=D56,"",VLOOKUP(D56,(Codigo!$B$4:$C$67),2,FALSE))</f>
        <v/>
      </c>
      <c r="C56" s="104" t="str">
        <f>IF(IF(ISERROR(VLOOKUP(D56,Codigo!$B$4:$C$67,2,FALSE)),"",VLOOKUP(D56,Codigo!$B$4:$C$67,2,FALSE))=D56,"",VLOOKUP(D56,(Codigo!$B$2:$D$67),3,FALSE))</f>
        <v/>
      </c>
      <c r="D56" s="78"/>
      <c r="E56" s="79"/>
      <c r="F56" s="292"/>
      <c r="G56" s="44"/>
      <c r="H56" s="293"/>
      <c r="J56" s="312" t="str">
        <f t="shared" si="0"/>
        <v/>
      </c>
      <c r="K56" s="313" t="str">
        <f t="shared" si="1"/>
        <v/>
      </c>
      <c r="L56" s="313" t="str">
        <f t="shared" si="2"/>
        <v/>
      </c>
    </row>
    <row r="57" spans="2:12">
      <c r="B57" s="104" t="str">
        <f>IF(IF(ISERROR(VLOOKUP(D57,Codigo!$B$4:$C$67,2,FALSE)),"",VLOOKUP(D57,Codigo!$B$4:$C$67,2,FALSE))=D57,"",VLOOKUP(D57,(Codigo!$B$4:$C$67),2,FALSE))</f>
        <v/>
      </c>
      <c r="C57" s="104" t="str">
        <f>IF(IF(ISERROR(VLOOKUP(D57,Codigo!$B$4:$C$67,2,FALSE)),"",VLOOKUP(D57,Codigo!$B$4:$C$67,2,FALSE))=D57,"",VLOOKUP(D57,(Codigo!$B$2:$D$67),3,FALSE))</f>
        <v/>
      </c>
      <c r="D57" s="78"/>
      <c r="E57" s="79"/>
      <c r="F57" s="292"/>
      <c r="G57" s="44"/>
      <c r="H57" s="293"/>
      <c r="J57" s="312" t="str">
        <f t="shared" si="0"/>
        <v/>
      </c>
      <c r="K57" s="313" t="str">
        <f t="shared" si="1"/>
        <v/>
      </c>
      <c r="L57" s="313" t="str">
        <f t="shared" si="2"/>
        <v/>
      </c>
    </row>
    <row r="58" spans="2:12">
      <c r="B58" s="104" t="str">
        <f>IF(IF(ISERROR(VLOOKUP(D58,Codigo!$B$4:$C$67,2,FALSE)),"",VLOOKUP(D58,Codigo!$B$4:$C$67,2,FALSE))=D58,"",VLOOKUP(D58,(Codigo!$B$4:$C$67),2,FALSE))</f>
        <v/>
      </c>
      <c r="C58" s="104" t="str">
        <f>IF(IF(ISERROR(VLOOKUP(D58,Codigo!$B$4:$C$67,2,FALSE)),"",VLOOKUP(D58,Codigo!$B$4:$C$67,2,FALSE))=D58,"",VLOOKUP(D58,(Codigo!$B$2:$D$67),3,FALSE))</f>
        <v/>
      </c>
      <c r="D58" s="78"/>
      <c r="E58" s="79"/>
      <c r="F58" s="292"/>
      <c r="G58" s="44"/>
      <c r="H58" s="293"/>
      <c r="J58" s="312" t="str">
        <f t="shared" si="0"/>
        <v/>
      </c>
      <c r="K58" s="313" t="str">
        <f t="shared" si="1"/>
        <v/>
      </c>
      <c r="L58" s="313" t="str">
        <f t="shared" si="2"/>
        <v/>
      </c>
    </row>
    <row r="59" spans="2:12">
      <c r="B59" s="104" t="str">
        <f>IF(IF(ISERROR(VLOOKUP(D59,Codigo!$B$4:$C$67,2,FALSE)),"",VLOOKUP(D59,Codigo!$B$4:$C$67,2,FALSE))=D59,"",VLOOKUP(D59,(Codigo!$B$4:$C$67),2,FALSE))</f>
        <v/>
      </c>
      <c r="C59" s="104" t="str">
        <f>IF(IF(ISERROR(VLOOKUP(D59,Codigo!$B$4:$C$67,2,FALSE)),"",VLOOKUP(D59,Codigo!$B$4:$C$67,2,FALSE))=D59,"",VLOOKUP(D59,(Codigo!$B$2:$D$67),3,FALSE))</f>
        <v/>
      </c>
      <c r="D59" s="78"/>
      <c r="E59" s="79"/>
      <c r="F59" s="292"/>
      <c r="G59" s="44"/>
      <c r="H59" s="293"/>
      <c r="J59" s="312" t="str">
        <f t="shared" si="0"/>
        <v/>
      </c>
      <c r="K59" s="313" t="str">
        <f t="shared" si="1"/>
        <v/>
      </c>
      <c r="L59" s="313" t="str">
        <f t="shared" si="2"/>
        <v/>
      </c>
    </row>
    <row r="60" spans="2:12">
      <c r="B60" s="104" t="str">
        <f>IF(IF(ISERROR(VLOOKUP(D60,Codigo!$B$4:$C$67,2,FALSE)),"",VLOOKUP(D60,Codigo!$B$4:$C$67,2,FALSE))=D60,"",VLOOKUP(D60,(Codigo!$B$4:$C$67),2,FALSE))</f>
        <v/>
      </c>
      <c r="C60" s="104" t="str">
        <f>IF(IF(ISERROR(VLOOKUP(D60,Codigo!$B$4:$C$67,2,FALSE)),"",VLOOKUP(D60,Codigo!$B$4:$C$67,2,FALSE))=D60,"",VLOOKUP(D60,(Codigo!$B$2:$D$67),3,FALSE))</f>
        <v/>
      </c>
      <c r="D60" s="78"/>
      <c r="E60" s="79"/>
      <c r="F60" s="292"/>
      <c r="G60" s="44"/>
      <c r="H60" s="293"/>
      <c r="J60" s="312" t="str">
        <f t="shared" si="0"/>
        <v/>
      </c>
      <c r="K60" s="313" t="str">
        <f t="shared" si="1"/>
        <v/>
      </c>
      <c r="L60" s="313" t="str">
        <f t="shared" si="2"/>
        <v/>
      </c>
    </row>
    <row r="61" spans="2:12">
      <c r="B61" s="104" t="str">
        <f>IF(IF(ISERROR(VLOOKUP(D61,Codigo!$B$4:$C$67,2,FALSE)),"",VLOOKUP(D61,Codigo!$B$4:$C$67,2,FALSE))=D61,"",VLOOKUP(D61,(Codigo!$B$4:$C$67),2,FALSE))</f>
        <v/>
      </c>
      <c r="C61" s="104" t="str">
        <f>IF(IF(ISERROR(VLOOKUP(D61,Codigo!$B$4:$C$67,2,FALSE)),"",VLOOKUP(D61,Codigo!$B$4:$C$67,2,FALSE))=D61,"",VLOOKUP(D61,(Codigo!$B$2:$D$67),3,FALSE))</f>
        <v/>
      </c>
      <c r="D61" s="78"/>
      <c r="E61" s="79"/>
      <c r="F61" s="292"/>
      <c r="G61" s="44"/>
      <c r="H61" s="293"/>
      <c r="J61" s="312" t="str">
        <f t="shared" si="0"/>
        <v/>
      </c>
      <c r="K61" s="313" t="str">
        <f t="shared" si="1"/>
        <v/>
      </c>
      <c r="L61" s="313" t="str">
        <f t="shared" si="2"/>
        <v/>
      </c>
    </row>
    <row r="62" spans="2:12">
      <c r="B62" s="104" t="str">
        <f>IF(IF(ISERROR(VLOOKUP(D62,Codigo!$B$4:$C$67,2,FALSE)),"",VLOOKUP(D62,Codigo!$B$4:$C$67,2,FALSE))=D62,"",VLOOKUP(D62,(Codigo!$B$4:$C$67),2,FALSE))</f>
        <v/>
      </c>
      <c r="C62" s="104" t="str">
        <f>IF(IF(ISERROR(VLOOKUP(D62,Codigo!$B$4:$C$67,2,FALSE)),"",VLOOKUP(D62,Codigo!$B$4:$C$67,2,FALSE))=D62,"",VLOOKUP(D62,(Codigo!$B$2:$D$67),3,FALSE))</f>
        <v/>
      </c>
      <c r="D62" s="78"/>
      <c r="E62" s="79"/>
      <c r="F62" s="292"/>
      <c r="G62" s="44"/>
      <c r="H62" s="293"/>
      <c r="J62" s="312" t="str">
        <f t="shared" si="0"/>
        <v/>
      </c>
      <c r="K62" s="313" t="str">
        <f t="shared" si="1"/>
        <v/>
      </c>
      <c r="L62" s="313" t="str">
        <f t="shared" si="2"/>
        <v/>
      </c>
    </row>
    <row r="63" spans="2:12">
      <c r="B63" s="104" t="str">
        <f>IF(IF(ISERROR(VLOOKUP(D63,Codigo!$B$4:$C$67,2,FALSE)),"",VLOOKUP(D63,Codigo!$B$4:$C$67,2,FALSE))=D63,"",VLOOKUP(D63,(Codigo!$B$4:$C$67),2,FALSE))</f>
        <v/>
      </c>
      <c r="C63" s="104" t="str">
        <f>IF(IF(ISERROR(VLOOKUP(D63,Codigo!$B$4:$C$67,2,FALSE)),"",VLOOKUP(D63,Codigo!$B$4:$C$67,2,FALSE))=D63,"",VLOOKUP(D63,(Codigo!$B$2:$D$67),3,FALSE))</f>
        <v/>
      </c>
      <c r="D63" s="78"/>
      <c r="E63" s="79"/>
      <c r="F63" s="292"/>
      <c r="G63" s="44"/>
      <c r="H63" s="293"/>
      <c r="J63" s="312" t="str">
        <f t="shared" si="0"/>
        <v/>
      </c>
      <c r="K63" s="313" t="str">
        <f t="shared" si="1"/>
        <v/>
      </c>
      <c r="L63" s="313" t="str">
        <f t="shared" si="2"/>
        <v/>
      </c>
    </row>
    <row r="64" spans="2:12">
      <c r="B64" s="104" t="str">
        <f>IF(IF(ISERROR(VLOOKUP(D64,Codigo!$B$4:$C$67,2,FALSE)),"",VLOOKUP(D64,Codigo!$B$4:$C$67,2,FALSE))=D64,"",VLOOKUP(D64,(Codigo!$B$4:$C$67),2,FALSE))</f>
        <v/>
      </c>
      <c r="C64" s="104" t="str">
        <f>IF(IF(ISERROR(VLOOKUP(D64,Codigo!$B$4:$C$67,2,FALSE)),"",VLOOKUP(D64,Codigo!$B$4:$C$67,2,FALSE))=D64,"",VLOOKUP(D64,(Codigo!$B$2:$D$67),3,FALSE))</f>
        <v/>
      </c>
      <c r="D64" s="78"/>
      <c r="E64" s="79"/>
      <c r="F64" s="292"/>
      <c r="G64" s="44"/>
      <c r="H64" s="293"/>
      <c r="J64" s="312" t="str">
        <f t="shared" si="0"/>
        <v/>
      </c>
      <c r="K64" s="313" t="str">
        <f t="shared" si="1"/>
        <v/>
      </c>
      <c r="L64" s="313" t="str">
        <f t="shared" si="2"/>
        <v/>
      </c>
    </row>
    <row r="65" spans="2:12">
      <c r="B65" s="104" t="str">
        <f>IF(IF(ISERROR(VLOOKUP(D65,Codigo!$B$4:$C$67,2,FALSE)),"",VLOOKUP(D65,Codigo!$B$4:$C$67,2,FALSE))=D65,"",VLOOKUP(D65,(Codigo!$B$4:$C$67),2,FALSE))</f>
        <v/>
      </c>
      <c r="C65" s="104" t="str">
        <f>IF(IF(ISERROR(VLOOKUP(D65,Codigo!$B$4:$C$67,2,FALSE)),"",VLOOKUP(D65,Codigo!$B$4:$C$67,2,FALSE))=D65,"",VLOOKUP(D65,(Codigo!$B$2:$D$67),3,FALSE))</f>
        <v/>
      </c>
      <c r="D65" s="78"/>
      <c r="E65" s="79"/>
      <c r="F65" s="292"/>
      <c r="G65" s="44"/>
      <c r="H65" s="293"/>
      <c r="J65" s="312" t="str">
        <f t="shared" si="0"/>
        <v/>
      </c>
      <c r="K65" s="313" t="str">
        <f t="shared" si="1"/>
        <v/>
      </c>
      <c r="L65" s="313" t="str">
        <f t="shared" si="2"/>
        <v/>
      </c>
    </row>
    <row r="66" spans="2:12">
      <c r="B66" s="104" t="str">
        <f>IF(IF(ISERROR(VLOOKUP(D66,Codigo!$B$4:$C$67,2,FALSE)),"",VLOOKUP(D66,Codigo!$B$4:$C$67,2,FALSE))=D66,"",VLOOKUP(D66,(Codigo!$B$4:$C$67),2,FALSE))</f>
        <v/>
      </c>
      <c r="C66" s="104" t="str">
        <f>IF(IF(ISERROR(VLOOKUP(D66,Codigo!$B$4:$C$67,2,FALSE)),"",VLOOKUP(D66,Codigo!$B$4:$C$67,2,FALSE))=D66,"",VLOOKUP(D66,(Codigo!$B$2:$D$67),3,FALSE))</f>
        <v/>
      </c>
      <c r="D66" s="78"/>
      <c r="E66" s="79"/>
      <c r="F66" s="292"/>
      <c r="G66" s="44"/>
      <c r="H66" s="293"/>
      <c r="J66" s="312" t="str">
        <f t="shared" si="0"/>
        <v/>
      </c>
      <c r="K66" s="313" t="str">
        <f t="shared" si="1"/>
        <v/>
      </c>
      <c r="L66" s="313" t="str">
        <f t="shared" si="2"/>
        <v/>
      </c>
    </row>
    <row r="67" spans="2:12">
      <c r="B67" s="104" t="str">
        <f>IF(IF(ISERROR(VLOOKUP(D67,Codigo!$B$4:$C$67,2,FALSE)),"",VLOOKUP(D67,Codigo!$B$4:$C$67,2,FALSE))=D67,"",VLOOKUP(D67,(Codigo!$B$4:$C$67),2,FALSE))</f>
        <v/>
      </c>
      <c r="C67" s="104" t="str">
        <f>IF(IF(ISERROR(VLOOKUP(D67,Codigo!$B$4:$C$67,2,FALSE)),"",VLOOKUP(D67,Codigo!$B$4:$C$67,2,FALSE))=D67,"",VLOOKUP(D67,(Codigo!$B$2:$D$67),3,FALSE))</f>
        <v/>
      </c>
      <c r="D67" s="78"/>
      <c r="E67" s="79"/>
      <c r="F67" s="292"/>
      <c r="G67" s="44"/>
      <c r="H67" s="293"/>
      <c r="J67" s="312" t="str">
        <f t="shared" si="0"/>
        <v/>
      </c>
      <c r="K67" s="313" t="str">
        <f t="shared" si="1"/>
        <v/>
      </c>
      <c r="L67" s="313" t="str">
        <f t="shared" si="2"/>
        <v/>
      </c>
    </row>
    <row r="68" spans="2:12">
      <c r="B68" s="104" t="str">
        <f>IF(IF(ISERROR(VLOOKUP(D68,Codigo!$B$4:$C$67,2,FALSE)),"",VLOOKUP(D68,Codigo!$B$4:$C$67,2,FALSE))=D68,"",VLOOKUP(D68,(Codigo!$B$4:$C$67),2,FALSE))</f>
        <v/>
      </c>
      <c r="C68" s="104" t="str">
        <f>IF(IF(ISERROR(VLOOKUP(D68,Codigo!$B$4:$C$67,2,FALSE)),"",VLOOKUP(D68,Codigo!$B$4:$C$67,2,FALSE))=D68,"",VLOOKUP(D68,(Codigo!$B$2:$D$67),3,FALSE))</f>
        <v/>
      </c>
      <c r="D68" s="78"/>
      <c r="E68" s="79"/>
      <c r="F68" s="292"/>
      <c r="G68" s="44"/>
      <c r="H68" s="293"/>
      <c r="J68" s="312" t="str">
        <f t="shared" si="0"/>
        <v/>
      </c>
      <c r="K68" s="313" t="str">
        <f t="shared" si="1"/>
        <v/>
      </c>
      <c r="L68" s="313" t="str">
        <f t="shared" si="2"/>
        <v/>
      </c>
    </row>
    <row r="69" spans="2:12">
      <c r="B69" s="104" t="str">
        <f>IF(IF(ISERROR(VLOOKUP(D69,Codigo!$B$4:$C$67,2,FALSE)),"",VLOOKUP(D69,Codigo!$B$4:$C$67,2,FALSE))=D69,"",VLOOKUP(D69,(Codigo!$B$4:$C$67),2,FALSE))</f>
        <v/>
      </c>
      <c r="C69" s="104" t="str">
        <f>IF(IF(ISERROR(VLOOKUP(D69,Codigo!$B$4:$C$67,2,FALSE)),"",VLOOKUP(D69,Codigo!$B$4:$C$67,2,FALSE))=D69,"",VLOOKUP(D69,(Codigo!$B$2:$D$67),3,FALSE))</f>
        <v/>
      </c>
      <c r="D69" s="78"/>
      <c r="E69" s="79"/>
      <c r="F69" s="292"/>
      <c r="G69" s="44"/>
      <c r="H69" s="293"/>
      <c r="J69" s="312" t="str">
        <f t="shared" si="0"/>
        <v/>
      </c>
      <c r="K69" s="313" t="str">
        <f t="shared" si="1"/>
        <v/>
      </c>
      <c r="L69" s="313" t="str">
        <f t="shared" si="2"/>
        <v/>
      </c>
    </row>
    <row r="70" spans="2:12">
      <c r="B70" s="104" t="str">
        <f>IF(IF(ISERROR(VLOOKUP(D70,Codigo!$B$4:$C$67,2,FALSE)),"",VLOOKUP(D70,Codigo!$B$4:$C$67,2,FALSE))=D70,"",VLOOKUP(D70,(Codigo!$B$4:$C$67),2,FALSE))</f>
        <v/>
      </c>
      <c r="C70" s="104" t="str">
        <f>IF(IF(ISERROR(VLOOKUP(D70,Codigo!$B$4:$C$67,2,FALSE)),"",VLOOKUP(D70,Codigo!$B$4:$C$67,2,FALSE))=D70,"",VLOOKUP(D70,(Codigo!$B$2:$D$67),3,FALSE))</f>
        <v/>
      </c>
      <c r="D70" s="78"/>
      <c r="E70" s="79"/>
      <c r="F70" s="292"/>
      <c r="G70" s="44"/>
      <c r="H70" s="293"/>
      <c r="J70" s="312" t="str">
        <f t="shared" si="0"/>
        <v/>
      </c>
      <c r="K70" s="313" t="str">
        <f t="shared" si="1"/>
        <v/>
      </c>
      <c r="L70" s="313" t="str">
        <f t="shared" si="2"/>
        <v/>
      </c>
    </row>
    <row r="71" spans="2:12">
      <c r="B71" s="104" t="str">
        <f>IF(IF(ISERROR(VLOOKUP(D71,Codigo!$B$4:$C$67,2,FALSE)),"",VLOOKUP(D71,Codigo!$B$4:$C$67,2,FALSE))=D71,"",VLOOKUP(D71,(Codigo!$B$4:$C$67),2,FALSE))</f>
        <v/>
      </c>
      <c r="C71" s="104" t="str">
        <f>IF(IF(ISERROR(VLOOKUP(D71,Codigo!$B$4:$C$67,2,FALSE)),"",VLOOKUP(D71,Codigo!$B$4:$C$67,2,FALSE))=D71,"",VLOOKUP(D71,(Codigo!$B$2:$D$67),3,FALSE))</f>
        <v/>
      </c>
      <c r="D71" s="78"/>
      <c r="E71" s="79"/>
      <c r="F71" s="292"/>
      <c r="G71" s="44"/>
      <c r="H71" s="293"/>
      <c r="J71" s="312" t="str">
        <f>IF(H71="",(""),IF(H71="DP",(J70+G71),IF(H71="DB",(J70-G71),IF(H71="TR",(J70-G71),IF(H71="CH",(J70-G71),IF(H71="SQ",(J70-G71),J70))))))</f>
        <v/>
      </c>
      <c r="K71" s="313" t="str">
        <f>IF(H71="",(""),IF(H71="SQ",(K70+G71),IF(H71="RD",(K70+G71),IF(H71="DI",(K70-G71),K70))))</f>
        <v/>
      </c>
      <c r="L71" s="313" t="str">
        <f>IF(H71="",(""),IF(H71="CC",(L70+G71),IF(H71="PC",(L70+G71),L70)))</f>
        <v/>
      </c>
    </row>
    <row r="72" spans="2:12">
      <c r="B72" s="104" t="str">
        <f>IF(IF(ISERROR(VLOOKUP(D72,Codigo!$B$4:$C$67,2,FALSE)),"",VLOOKUP(D72,Codigo!$B$4:$C$67,2,FALSE))=D72,"",VLOOKUP(D72,(Codigo!$B$4:$C$67),2,FALSE))</f>
        <v/>
      </c>
      <c r="C72" s="104" t="str">
        <f>IF(IF(ISERROR(VLOOKUP(D72,Codigo!$B$4:$C$67,2,FALSE)),"",VLOOKUP(D72,Codigo!$B$4:$C$67,2,FALSE))=D72,"",VLOOKUP(D72,(Codigo!$B$2:$D$67),3,FALSE))</f>
        <v/>
      </c>
      <c r="D72" s="78"/>
      <c r="E72" s="79"/>
      <c r="F72" s="174"/>
      <c r="G72" s="44"/>
      <c r="H72" s="175"/>
      <c r="J72" s="312" t="str">
        <f>IF(H72="",(""),IF(H72="DP",(J71+G72),IF(H72="DB",(J71-G72),IF(H72="TR",(J71-G72),IF(H72="CH",(J71-G72),IF(H72="SQ",(J71-G72),J71))))))</f>
        <v/>
      </c>
      <c r="K72" s="313" t="str">
        <f>IF(H72="",(""),IF(H72="SQ",(K71+G72),IF(H72="RD",(K71+G72),IF(H72="DI",(K71-G72),K71))))</f>
        <v/>
      </c>
      <c r="L72" s="313" t="str">
        <f>IF(H72="",(""),IF(H72="CC",(L71+G72),IF(H72="PC",(L71+G72),L71)))</f>
        <v/>
      </c>
    </row>
    <row r="73" spans="2:12">
      <c r="B73" s="104" t="str">
        <f>IF(IF(ISERROR(VLOOKUP(D73,Codigo!$B$4:$C$67,2,FALSE)),"",VLOOKUP(D73,Codigo!$B$4:$C$67,2,FALSE))=D73,"",VLOOKUP(D73,(Codigo!$B$4:$C$67),2,FALSE))</f>
        <v/>
      </c>
      <c r="C73" s="104" t="str">
        <f>IF(IF(ISERROR(VLOOKUP(D73,Codigo!$B$4:$C$67,2,FALSE)),"",VLOOKUP(D73,Codigo!$B$4:$C$67,2,FALSE))=D73,"",VLOOKUP(D73,(Codigo!$B$2:$D$67),3,FALSE))</f>
        <v/>
      </c>
      <c r="D73" s="78"/>
      <c r="E73" s="79"/>
      <c r="F73" s="174"/>
      <c r="G73" s="44"/>
      <c r="H73" s="175"/>
      <c r="J73" s="312" t="str">
        <f>IF(H73="",(""),IF(H73="DP",(J72+G73),IF(H73="DB",(J72-G73),IF(H73="TR",(J72-G73),IF(H73="CH",(J72-G73),IF(H73="SQ",(J72-G73),J72))))))</f>
        <v/>
      </c>
      <c r="K73" s="313" t="str">
        <f>IF(H73="",(""),IF(H73="SQ",(K72+G73),IF(H73="RD",(K72+G73),IF(H73="DI",(K72-G73),K72))))</f>
        <v/>
      </c>
      <c r="L73" s="313" t="str">
        <f>IF(H73="",(""),IF(H73="CC",(L72+G73),IF(H73="PC",(L72+G73),L72)))</f>
        <v/>
      </c>
    </row>
    <row r="74" spans="2:12">
      <c r="B74" s="104" t="str">
        <f>IF(IF(ISERROR(VLOOKUP(D74,Codigo!$B$4:$C$67,2,FALSE)),"",VLOOKUP(D74,Codigo!$B$4:$C$67,2,FALSE))=D74,"",VLOOKUP(D74,(Codigo!$B$4:$C$67),2,FALSE))</f>
        <v/>
      </c>
      <c r="C74" s="104" t="str">
        <f>IF(IF(ISERROR(VLOOKUP(D74,Codigo!$B$4:$C$67,2,FALSE)),"",VLOOKUP(D74,Codigo!$B$4:$C$67,2,FALSE))=D74,"",VLOOKUP(D74,(Codigo!$B$2:$D$67),3,FALSE))</f>
        <v/>
      </c>
      <c r="D74" s="78"/>
      <c r="E74" s="79"/>
      <c r="F74" s="174"/>
      <c r="G74" s="44"/>
      <c r="H74" s="175"/>
      <c r="J74" s="312" t="str">
        <f>IF(H74="",(""),IF(H74="DP",(J73+G74),IF(H74="DB",(J73-G74),IF(H74="TR",(J73-G74),IF(H74="CH",(J73-G74),IF(H74="SQ",(J73-G74),J73))))))</f>
        <v/>
      </c>
      <c r="K74" s="313" t="str">
        <f>IF(H74="",(""),IF(H74="SQ",(K73+G74),IF(H74="RD",(K73+G74),IF(H74="DI",(K73-G74),K73))))</f>
        <v/>
      </c>
      <c r="L74" s="313" t="str">
        <f>IF(H74="",(""),IF(H74="CC",(L73+G74),IF(H74="PC",(L73+G74),L73)))</f>
        <v/>
      </c>
    </row>
    <row r="75" spans="2:12">
      <c r="B75" s="104" t="str">
        <f>IF(IF(ISERROR(VLOOKUP(D75,Codigo!$B$4:$C$67,2,FALSE)),"",VLOOKUP(D75,Codigo!$B$4:$C$67,2,FALSE))=D75,"",VLOOKUP(D75,(Codigo!$B$4:$C$67),2,FALSE))</f>
        <v/>
      </c>
      <c r="C75" s="104" t="str">
        <f>IF(IF(ISERROR(VLOOKUP(D75,Codigo!$B$4:$C$67,2,FALSE)),"",VLOOKUP(D75,Codigo!$B$4:$C$67,2,FALSE))=D75,"",VLOOKUP(D75,(Codigo!$B$2:$D$67),3,FALSE))</f>
        <v/>
      </c>
      <c r="D75" s="78"/>
      <c r="E75" s="79"/>
      <c r="F75" s="174"/>
      <c r="G75" s="44"/>
      <c r="H75" s="175"/>
      <c r="J75" s="312" t="str">
        <f>IF(H75="",(""),IF(H75="DP",(J74+G75),IF(H75="DB",(J74-G75),IF(H75="TR",(J74-G75),IF(H75="CH",(J74-G75),IF(H75="SQ",(J74-G75),J74))))))</f>
        <v/>
      </c>
      <c r="K75" s="313" t="str">
        <f>IF(H75="",(""),IF(H75="SQ",(K74+G75),IF(H75="RD",(K74+G75),IF(H75="DI",(K74-G75),K74))))</f>
        <v/>
      </c>
      <c r="L75" s="313" t="str">
        <f>IF(H75="",(""),IF(H75="CC",(L74+G75),IF(H75="PC",(L74+G75),L74)))</f>
        <v/>
      </c>
    </row>
    <row r="76" spans="2:12" ht="18.75">
      <c r="B76" s="81"/>
      <c r="C76" s="81"/>
      <c r="D76" s="81"/>
      <c r="E76" s="74"/>
      <c r="F76" s="159" t="s">
        <v>154</v>
      </c>
      <c r="G76" s="77"/>
      <c r="H76" s="81"/>
      <c r="I76" s="93"/>
      <c r="J76" s="94" t="str">
        <f>+J75</f>
        <v/>
      </c>
      <c r="K76" s="95" t="str">
        <f>+K75</f>
        <v/>
      </c>
      <c r="L76" s="95" t="str">
        <f>+L75</f>
        <v/>
      </c>
    </row>
    <row r="213" spans="1:1">
      <c r="A213" s="82">
        <v>1</v>
      </c>
    </row>
    <row r="214" spans="1:1">
      <c r="A214" s="82">
        <v>1</v>
      </c>
    </row>
  </sheetData>
  <protectedRanges>
    <protectedRange password="C0D7" sqref="B6:C75" name="Lançamentos_2"/>
    <protectedRange password="C0D7" sqref="E72:E75 F72:F75" name="Lançamentos_1_3"/>
    <protectedRange password="C0D7" sqref="H72:H75" name="Lançamentos_1_2_1_3"/>
    <protectedRange password="C0D7" sqref="G72:G75" name="Lançamentos_1_1_3"/>
    <protectedRange password="C117" sqref="D72:D75" name="Código_1_1_1"/>
    <protectedRange password="C0D7" sqref="E6:E71 F10 F12:F71" name="Lançamentos_1"/>
    <protectedRange password="C0D7" sqref="H6:H71" name="Lançamentos_1_2_1"/>
    <protectedRange password="C0D7" sqref="G6:G71" name="Lançamentos_1_1"/>
    <protectedRange password="C117" sqref="D10:D71" name="Código_1_1"/>
    <protectedRange password="C0D7" sqref="F6:F9" name="Lançamentos_2_1"/>
    <protectedRange password="C117" sqref="D6:D9" name="Código_1"/>
  </protectedRanges>
  <mergeCells count="3">
    <mergeCell ref="J3:K3"/>
    <mergeCell ref="J2:L2"/>
    <mergeCell ref="H3:H4"/>
  </mergeCells>
  <pageMargins left="0.23622047244094491" right="0.23622047244094491" top="0.35433070866141736" bottom="0.35433070866141736" header="0.31496062992125984" footer="0.31496062992125984"/>
  <pageSetup paperSize="9" scale="67" fitToWidth="2" orientation="portrait" horizontalDpi="0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codeName="Plan7">
    <pageSetUpPr fitToPage="1"/>
  </sheetPr>
  <dimension ref="A1:L214"/>
  <sheetViews>
    <sheetView showGridLines="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defaultRowHeight="15"/>
  <cols>
    <col min="1" max="1" width="0.85546875" style="82" customWidth="1"/>
    <col min="2" max="2" width="18.28515625" style="96" customWidth="1"/>
    <col min="3" max="3" width="31.85546875" style="82" customWidth="1"/>
    <col min="4" max="4" width="5.7109375" style="97" customWidth="1"/>
    <col min="5" max="5" width="7.7109375" style="82" customWidth="1"/>
    <col min="6" max="6" width="44.85546875" style="82" customWidth="1"/>
    <col min="7" max="7" width="11.85546875" style="98" customWidth="1"/>
    <col min="8" max="8" width="19.28515625" style="82" customWidth="1"/>
    <col min="9" max="9" width="0.85546875" style="92" customWidth="1"/>
    <col min="10" max="10" width="15.5703125" style="86" customWidth="1"/>
    <col min="11" max="11" width="14.7109375" style="86" customWidth="1"/>
    <col min="12" max="12" width="15.85546875" style="86" customWidth="1"/>
    <col min="13" max="44" width="38.42578125" style="82" bestFit="1" customWidth="1"/>
    <col min="45" max="45" width="10.5703125" style="82" bestFit="1" customWidth="1"/>
    <col min="46" max="16384" width="9.140625" style="82"/>
  </cols>
  <sheetData>
    <row r="1" spans="1:12" ht="55.5" customHeight="1">
      <c r="B1" s="101"/>
      <c r="C1" s="83" t="s">
        <v>0</v>
      </c>
      <c r="D1" s="102"/>
      <c r="E1" s="98"/>
      <c r="F1" s="103"/>
      <c r="G1" s="84"/>
      <c r="H1" s="84"/>
      <c r="I1" s="85"/>
    </row>
    <row r="2" spans="1:12" ht="24.75" customHeight="1">
      <c r="B2" s="186" t="s">
        <v>281</v>
      </c>
      <c r="C2" s="87"/>
      <c r="D2" s="88"/>
      <c r="E2" s="87"/>
      <c r="F2" s="187" t="s">
        <v>55</v>
      </c>
      <c r="G2" s="183"/>
      <c r="H2" s="185">
        <f>+Instruções!$I$19</f>
        <v>2013</v>
      </c>
      <c r="I2" s="184"/>
      <c r="J2" s="339" t="s">
        <v>245</v>
      </c>
      <c r="K2" s="339"/>
      <c r="L2" s="339"/>
    </row>
    <row r="3" spans="1:12" ht="15.75" customHeight="1">
      <c r="B3" s="81"/>
      <c r="C3" s="81"/>
      <c r="D3" s="81"/>
      <c r="E3" s="74"/>
      <c r="F3" s="159"/>
      <c r="G3" s="77"/>
      <c r="H3" s="338" t="s">
        <v>67</v>
      </c>
      <c r="I3" s="89"/>
      <c r="J3" s="337" t="s">
        <v>279</v>
      </c>
      <c r="K3" s="337"/>
      <c r="L3" s="100"/>
    </row>
    <row r="4" spans="1:12" ht="18.75" customHeight="1">
      <c r="B4" s="74" t="s">
        <v>151</v>
      </c>
      <c r="C4" s="74" t="s">
        <v>152</v>
      </c>
      <c r="D4" s="73" t="s">
        <v>78</v>
      </c>
      <c r="E4" s="74" t="s">
        <v>73</v>
      </c>
      <c r="F4" s="75" t="s">
        <v>82</v>
      </c>
      <c r="G4" s="74" t="s">
        <v>79</v>
      </c>
      <c r="H4" s="338"/>
      <c r="I4" s="90"/>
      <c r="J4" s="91" t="s">
        <v>278</v>
      </c>
      <c r="K4" s="91" t="s">
        <v>246</v>
      </c>
      <c r="L4" s="91" t="s">
        <v>280</v>
      </c>
    </row>
    <row r="5" spans="1:12" ht="16.5" customHeight="1">
      <c r="B5" s="135"/>
      <c r="C5" s="136"/>
      <c r="D5" s="73"/>
      <c r="E5" s="74"/>
      <c r="F5" s="159"/>
      <c r="G5" s="77"/>
      <c r="H5" s="191"/>
      <c r="I5" s="90"/>
      <c r="J5" s="310"/>
      <c r="K5" s="311"/>
      <c r="L5" s="311"/>
    </row>
    <row r="6" spans="1:12">
      <c r="A6" s="82">
        <v>1</v>
      </c>
      <c r="B6" s="104" t="str">
        <f>IF(IF(ISERROR(VLOOKUP(D6,Codigo!$B$4:$C$67,2,FALSE)),"",VLOOKUP(D6,Codigo!$B$4:$C$67,2,FALSE))=D6,"",VLOOKUP(D6,(Codigo!$B$4:$C$67),2,FALSE))</f>
        <v/>
      </c>
      <c r="C6" s="104" t="str">
        <f>IF(IF(ISERROR(VLOOKUP(D6,Codigo!$B$4:$C$67,2,FALSE)),"",VLOOKUP(D6,Codigo!$B$4:$C$67,2,FALSE))=D6,"",VLOOKUP(D6,(Codigo!$B$2:$D$67),3,FALSE))</f>
        <v/>
      </c>
      <c r="D6" s="194"/>
      <c r="E6" s="79"/>
      <c r="F6" s="292"/>
      <c r="G6" s="44"/>
      <c r="H6" s="303"/>
      <c r="J6" s="312" t="str">
        <f>IF(H6="",(""),IF(H6="DP",(J5+G6),IF(H6="DB",(J5-G6),IF(H6="TR",(J5-G6),IF(H6="CH",(J5-G6),IF(H6="SQ",(J5-G6),J5))))))</f>
        <v/>
      </c>
      <c r="K6" s="313" t="str">
        <f>IF(H6="",(""),IF(H6="SQ",(K5+G6),IF(H6="RD",(K5+G6),IF(H6="DI",(K5-G6),K5))))</f>
        <v/>
      </c>
      <c r="L6" s="313" t="str">
        <f>IF(H6="",(""),IF(H6="CC",(L5+G6),IF(H6="PC",(L5+G6),L5)))</f>
        <v/>
      </c>
    </row>
    <row r="7" spans="1:12">
      <c r="B7" s="104" t="str">
        <f>IF(IF(ISERROR(VLOOKUP(D7,Codigo!$B$4:$C$67,2,FALSE)),"",VLOOKUP(D7,Codigo!$B$4:$C$67,2,FALSE))=D7,"",VLOOKUP(D7,(Codigo!$B$4:$C$67),2,FALSE))</f>
        <v/>
      </c>
      <c r="C7" s="104" t="str">
        <f>IF(IF(ISERROR(VLOOKUP(D7,Codigo!$B$4:$C$67,2,FALSE)),"",VLOOKUP(D7,Codigo!$B$4:$C$67,2,FALSE))=D7,"",VLOOKUP(D7,(Codigo!$B$2:$D$67),3,FALSE))</f>
        <v/>
      </c>
      <c r="D7" s="194"/>
      <c r="E7" s="79"/>
      <c r="F7" s="292"/>
      <c r="G7" s="44"/>
      <c r="H7" s="303"/>
      <c r="J7" s="312" t="str">
        <f t="shared" ref="J7:J70" si="0">IF(H7="",(""),IF(H7="DP",(J6+G7),IF(H7="DB",(J6-G7),IF(H7="TR",(J6-G7),IF(H7="CH",(J6-G7),IF(H7="SQ",(J6-G7),J6))))))</f>
        <v/>
      </c>
      <c r="K7" s="313" t="str">
        <f t="shared" ref="K7:K70" si="1">IF(H7="",(""),IF(H7="SQ",(K6+G7),IF(H7="RD",(K6+G7),IF(H7="DI",(K6-G7),K6))))</f>
        <v/>
      </c>
      <c r="L7" s="313" t="str">
        <f t="shared" ref="L7:L70" si="2">IF(H7="",(""),IF(H7="CC",(L6+G7),IF(H7="PC",(L6+G7),L6)))</f>
        <v/>
      </c>
    </row>
    <row r="8" spans="1:12">
      <c r="B8" s="104" t="str">
        <f>IF(IF(ISERROR(VLOOKUP(D8,Codigo!$B$4:$C$67,2,FALSE)),"",VLOOKUP(D8,Codigo!$B$4:$C$67,2,FALSE))=D8,"",VLOOKUP(D8,(Codigo!$B$4:$C$67),2,FALSE))</f>
        <v/>
      </c>
      <c r="C8" s="104" t="str">
        <f>IF(IF(ISERROR(VLOOKUP(D8,Codigo!$B$4:$C$67,2,FALSE)),"",VLOOKUP(D8,Codigo!$B$4:$C$67,2,FALSE))=D8,"",VLOOKUP(D8,(Codigo!$B$2:$D$67),3,FALSE))</f>
        <v/>
      </c>
      <c r="D8" s="194"/>
      <c r="E8" s="79"/>
      <c r="F8" s="292"/>
      <c r="G8" s="44"/>
      <c r="H8" s="303"/>
      <c r="J8" s="312" t="str">
        <f t="shared" si="0"/>
        <v/>
      </c>
      <c r="K8" s="313" t="str">
        <f t="shared" si="1"/>
        <v/>
      </c>
      <c r="L8" s="313" t="str">
        <f t="shared" si="2"/>
        <v/>
      </c>
    </row>
    <row r="9" spans="1:12">
      <c r="B9" s="104" t="str">
        <f>IF(IF(ISERROR(VLOOKUP(D9,Codigo!$B$4:$C$67,2,FALSE)),"",VLOOKUP(D9,Codigo!$B$4:$C$67,2,FALSE))=D9,"",VLOOKUP(D9,(Codigo!$B$4:$C$67),2,FALSE))</f>
        <v/>
      </c>
      <c r="C9" s="104" t="str">
        <f>IF(IF(ISERROR(VLOOKUP(D9,Codigo!$B$4:$C$67,2,FALSE)),"",VLOOKUP(D9,Codigo!$B$4:$C$67,2,FALSE))=D9,"",VLOOKUP(D9,(Codigo!$B$2:$D$67),3,FALSE))</f>
        <v/>
      </c>
      <c r="D9" s="194"/>
      <c r="E9" s="79"/>
      <c r="F9" s="292"/>
      <c r="G9" s="44"/>
      <c r="H9" s="303"/>
      <c r="J9" s="312" t="str">
        <f t="shared" si="0"/>
        <v/>
      </c>
      <c r="K9" s="313" t="str">
        <f t="shared" si="1"/>
        <v/>
      </c>
      <c r="L9" s="313" t="str">
        <f t="shared" si="2"/>
        <v/>
      </c>
    </row>
    <row r="10" spans="1:12">
      <c r="B10" s="104" t="str">
        <f>IF(IF(ISERROR(VLOOKUP(D10,Codigo!$B$4:$C$67,2,FALSE)),"",VLOOKUP(D10,Codigo!$B$4:$C$67,2,FALSE))=D10,"",VLOOKUP(D10,(Codigo!$B$4:$C$67),2,FALSE))</f>
        <v/>
      </c>
      <c r="C10" s="104" t="str">
        <f>IF(IF(ISERROR(VLOOKUP(D10,Codigo!$B$4:$C$67,2,FALSE)),"",VLOOKUP(D10,Codigo!$B$4:$C$67,2,FALSE))=D10,"",VLOOKUP(D10,(Codigo!$B$2:$D$67),3,FALSE))</f>
        <v/>
      </c>
      <c r="D10" s="78"/>
      <c r="E10" s="79"/>
      <c r="F10" s="292"/>
      <c r="G10" s="44"/>
      <c r="H10" s="303"/>
      <c r="J10" s="312" t="str">
        <f t="shared" si="0"/>
        <v/>
      </c>
      <c r="K10" s="313" t="str">
        <f t="shared" si="1"/>
        <v/>
      </c>
      <c r="L10" s="313" t="str">
        <f t="shared" si="2"/>
        <v/>
      </c>
    </row>
    <row r="11" spans="1:12">
      <c r="B11" s="104" t="str">
        <f>IF(IF(ISERROR(VLOOKUP(D11,Codigo!$B$4:$C$67,2,FALSE)),"",VLOOKUP(D11,Codigo!$B$4:$C$67,2,FALSE))=D11,"",VLOOKUP(D11,(Codigo!$B$4:$C$67),2,FALSE))</f>
        <v/>
      </c>
      <c r="C11" s="104" t="str">
        <f>IF(IF(ISERROR(VLOOKUP(D11,Codigo!$B$4:$C$67,2,FALSE)),"",VLOOKUP(D11,Codigo!$B$4:$C$67,2,FALSE))=D11,"",VLOOKUP(D11,(Codigo!$B$2:$D$67),3,FALSE))</f>
        <v/>
      </c>
      <c r="D11" s="78"/>
      <c r="E11" s="79"/>
      <c r="G11" s="44"/>
      <c r="H11" s="303"/>
      <c r="J11" s="312" t="str">
        <f t="shared" si="0"/>
        <v/>
      </c>
      <c r="K11" s="313" t="str">
        <f t="shared" si="1"/>
        <v/>
      </c>
      <c r="L11" s="313" t="str">
        <f t="shared" si="2"/>
        <v/>
      </c>
    </row>
    <row r="12" spans="1:12">
      <c r="B12" s="104" t="str">
        <f>IF(IF(ISERROR(VLOOKUP(D12,Codigo!$B$4:$C$67,2,FALSE)),"",VLOOKUP(D12,Codigo!$B$4:$C$67,2,FALSE))=D12,"",VLOOKUP(D12,(Codigo!$B$4:$C$67),2,FALSE))</f>
        <v/>
      </c>
      <c r="C12" s="104" t="str">
        <f>IF(IF(ISERROR(VLOOKUP(D12,Codigo!$B$4:$C$67,2,FALSE)),"",VLOOKUP(D12,Codigo!$B$4:$C$67,2,FALSE))=D12,"",VLOOKUP(D12,(Codigo!$B$2:$D$67),3,FALSE))</f>
        <v/>
      </c>
      <c r="D12" s="78"/>
      <c r="E12" s="79"/>
      <c r="F12" s="292"/>
      <c r="G12" s="44"/>
      <c r="H12" s="303"/>
      <c r="J12" s="312" t="str">
        <f t="shared" si="0"/>
        <v/>
      </c>
      <c r="K12" s="313" t="str">
        <f t="shared" si="1"/>
        <v/>
      </c>
      <c r="L12" s="313" t="str">
        <f t="shared" si="2"/>
        <v/>
      </c>
    </row>
    <row r="13" spans="1:12">
      <c r="B13" s="104" t="str">
        <f>IF(IF(ISERROR(VLOOKUP(D13,Codigo!$B$4:$C$67,2,FALSE)),"",VLOOKUP(D13,Codigo!$B$4:$C$67,2,FALSE))=D13,"",VLOOKUP(D13,(Codigo!$B$4:$C$67),2,FALSE))</f>
        <v/>
      </c>
      <c r="C13" s="104" t="str">
        <f>IF(IF(ISERROR(VLOOKUP(D13,Codigo!$B$4:$C$67,2,FALSE)),"",VLOOKUP(D13,Codigo!$B$4:$C$67,2,FALSE))=D13,"",VLOOKUP(D13,(Codigo!$B$2:$D$67),3,FALSE))</f>
        <v/>
      </c>
      <c r="D13" s="78"/>
      <c r="E13" s="79"/>
      <c r="F13" s="292"/>
      <c r="G13" s="44"/>
      <c r="H13" s="303"/>
      <c r="J13" s="312" t="str">
        <f t="shared" si="0"/>
        <v/>
      </c>
      <c r="K13" s="313" t="str">
        <f t="shared" si="1"/>
        <v/>
      </c>
      <c r="L13" s="313" t="str">
        <f t="shared" si="2"/>
        <v/>
      </c>
    </row>
    <row r="14" spans="1:12">
      <c r="B14" s="104" t="str">
        <f>IF(IF(ISERROR(VLOOKUP(D14,Codigo!$B$4:$C$67,2,FALSE)),"",VLOOKUP(D14,Codigo!$B$4:$C$67,2,FALSE))=D14,"",VLOOKUP(D14,(Codigo!$B$4:$C$67),2,FALSE))</f>
        <v/>
      </c>
      <c r="C14" s="104" t="str">
        <f>IF(IF(ISERROR(VLOOKUP(D14,Codigo!$B$4:$C$67,2,FALSE)),"",VLOOKUP(D14,Codigo!$B$4:$C$67,2,FALSE))=D14,"",VLOOKUP(D14,(Codigo!$B$2:$D$67),3,FALSE))</f>
        <v/>
      </c>
      <c r="D14" s="78"/>
      <c r="E14" s="79"/>
      <c r="F14" s="292"/>
      <c r="G14" s="44"/>
      <c r="H14" s="303"/>
      <c r="J14" s="312" t="str">
        <f t="shared" si="0"/>
        <v/>
      </c>
      <c r="K14" s="313" t="str">
        <f t="shared" si="1"/>
        <v/>
      </c>
      <c r="L14" s="313" t="str">
        <f t="shared" si="2"/>
        <v/>
      </c>
    </row>
    <row r="15" spans="1:12">
      <c r="B15" s="104" t="str">
        <f>IF(IF(ISERROR(VLOOKUP(D15,Codigo!$B$4:$C$67,2,FALSE)),"",VLOOKUP(D15,Codigo!$B$4:$C$67,2,FALSE))=D15,"",VLOOKUP(D15,(Codigo!$B$4:$C$67),2,FALSE))</f>
        <v/>
      </c>
      <c r="C15" s="104" t="str">
        <f>IF(IF(ISERROR(VLOOKUP(D15,Codigo!$B$4:$C$67,2,FALSE)),"",VLOOKUP(D15,Codigo!$B$4:$C$67,2,FALSE))=D15,"",VLOOKUP(D15,(Codigo!$B$2:$D$67),3,FALSE))</f>
        <v/>
      </c>
      <c r="D15" s="78"/>
      <c r="E15" s="79"/>
      <c r="F15" s="292"/>
      <c r="G15" s="44"/>
      <c r="H15" s="303"/>
      <c r="J15" s="312" t="str">
        <f t="shared" si="0"/>
        <v/>
      </c>
      <c r="K15" s="313" t="str">
        <f t="shared" si="1"/>
        <v/>
      </c>
      <c r="L15" s="313" t="str">
        <f t="shared" si="2"/>
        <v/>
      </c>
    </row>
    <row r="16" spans="1:12">
      <c r="B16" s="104" t="str">
        <f>IF(IF(ISERROR(VLOOKUP(D16,Codigo!$B$4:$C$67,2,FALSE)),"",VLOOKUP(D16,Codigo!$B$4:$C$67,2,FALSE))=D16,"",VLOOKUP(D16,(Codigo!$B$4:$C$67),2,FALSE))</f>
        <v/>
      </c>
      <c r="C16" s="104" t="str">
        <f>IF(IF(ISERROR(VLOOKUP(D16,Codigo!$B$4:$C$67,2,FALSE)),"",VLOOKUP(D16,Codigo!$B$4:$C$67,2,FALSE))=D16,"",VLOOKUP(D16,(Codigo!$B$2:$D$67),3,FALSE))</f>
        <v/>
      </c>
      <c r="D16" s="78"/>
      <c r="E16" s="79"/>
      <c r="F16" s="292"/>
      <c r="G16" s="44"/>
      <c r="H16" s="303"/>
      <c r="J16" s="312" t="str">
        <f t="shared" si="0"/>
        <v/>
      </c>
      <c r="K16" s="313" t="str">
        <f t="shared" si="1"/>
        <v/>
      </c>
      <c r="L16" s="313" t="str">
        <f t="shared" si="2"/>
        <v/>
      </c>
    </row>
    <row r="17" spans="2:12">
      <c r="B17" s="104" t="str">
        <f>IF(IF(ISERROR(VLOOKUP(D17,Codigo!$B$4:$C$67,2,FALSE)),"",VLOOKUP(D17,Codigo!$B$4:$C$67,2,FALSE))=D17,"",VLOOKUP(D17,(Codigo!$B$4:$C$67),2,FALSE))</f>
        <v/>
      </c>
      <c r="C17" s="104" t="str">
        <f>IF(IF(ISERROR(VLOOKUP(D17,Codigo!$B$4:$C$67,2,FALSE)),"",VLOOKUP(D17,Codigo!$B$4:$C$67,2,FALSE))=D17,"",VLOOKUP(D17,(Codigo!$B$2:$D$67),3,FALSE))</f>
        <v/>
      </c>
      <c r="D17" s="78"/>
      <c r="E17" s="79"/>
      <c r="F17" s="292"/>
      <c r="G17" s="44"/>
      <c r="H17" s="303"/>
      <c r="J17" s="312" t="str">
        <f t="shared" si="0"/>
        <v/>
      </c>
      <c r="K17" s="313" t="str">
        <f t="shared" si="1"/>
        <v/>
      </c>
      <c r="L17" s="313" t="str">
        <f t="shared" si="2"/>
        <v/>
      </c>
    </row>
    <row r="18" spans="2:12">
      <c r="B18" s="104" t="str">
        <f>IF(IF(ISERROR(VLOOKUP(D18,Codigo!$B$4:$C$67,2,FALSE)),"",VLOOKUP(D18,Codigo!$B$4:$C$67,2,FALSE))=D18,"",VLOOKUP(D18,(Codigo!$B$4:$C$67),2,FALSE))</f>
        <v/>
      </c>
      <c r="C18" s="104" t="str">
        <f>IF(IF(ISERROR(VLOOKUP(D18,Codigo!$B$4:$C$67,2,FALSE)),"",VLOOKUP(D18,Codigo!$B$4:$C$67,2,FALSE))=D18,"",VLOOKUP(D18,(Codigo!$B$2:$D$67),3,FALSE))</f>
        <v/>
      </c>
      <c r="D18" s="78"/>
      <c r="E18" s="79"/>
      <c r="F18" s="292"/>
      <c r="G18" s="44"/>
      <c r="H18" s="303"/>
      <c r="J18" s="312" t="str">
        <f t="shared" si="0"/>
        <v/>
      </c>
      <c r="K18" s="313" t="str">
        <f t="shared" si="1"/>
        <v/>
      </c>
      <c r="L18" s="313" t="str">
        <f t="shared" si="2"/>
        <v/>
      </c>
    </row>
    <row r="19" spans="2:12">
      <c r="B19" s="104" t="str">
        <f>IF(IF(ISERROR(VLOOKUP(D19,Codigo!$B$4:$C$67,2,FALSE)),"",VLOOKUP(D19,Codigo!$B$4:$C$67,2,FALSE))=D19,"",VLOOKUP(D19,(Codigo!$B$4:$C$67),2,FALSE))</f>
        <v/>
      </c>
      <c r="C19" s="104" t="str">
        <f>IF(IF(ISERROR(VLOOKUP(D19,Codigo!$B$4:$C$67,2,FALSE)),"",VLOOKUP(D19,Codigo!$B$4:$C$67,2,FALSE))=D19,"",VLOOKUP(D19,(Codigo!$B$2:$D$67),3,FALSE))</f>
        <v/>
      </c>
      <c r="D19" s="78"/>
      <c r="E19" s="79"/>
      <c r="F19" s="292"/>
      <c r="G19" s="44"/>
      <c r="H19" s="303"/>
      <c r="J19" s="312" t="str">
        <f t="shared" si="0"/>
        <v/>
      </c>
      <c r="K19" s="313" t="str">
        <f t="shared" si="1"/>
        <v/>
      </c>
      <c r="L19" s="313" t="str">
        <f t="shared" si="2"/>
        <v/>
      </c>
    </row>
    <row r="20" spans="2:12">
      <c r="B20" s="104" t="str">
        <f>IF(IF(ISERROR(VLOOKUP(D20,Codigo!$B$4:$C$67,2,FALSE)),"",VLOOKUP(D20,Codigo!$B$4:$C$67,2,FALSE))=D20,"",VLOOKUP(D20,(Codigo!$B$4:$C$67),2,FALSE))</f>
        <v/>
      </c>
      <c r="C20" s="104" t="str">
        <f>IF(IF(ISERROR(VLOOKUP(D20,Codigo!$B$4:$C$67,2,FALSE)),"",VLOOKUP(D20,Codigo!$B$4:$C$67,2,FALSE))=D20,"",VLOOKUP(D20,(Codigo!$B$2:$D$67),3,FALSE))</f>
        <v/>
      </c>
      <c r="D20" s="78"/>
      <c r="E20" s="79"/>
      <c r="F20" s="292"/>
      <c r="G20" s="44"/>
      <c r="H20" s="303"/>
      <c r="J20" s="312" t="str">
        <f t="shared" si="0"/>
        <v/>
      </c>
      <c r="K20" s="313" t="str">
        <f t="shared" si="1"/>
        <v/>
      </c>
      <c r="L20" s="313" t="str">
        <f t="shared" si="2"/>
        <v/>
      </c>
    </row>
    <row r="21" spans="2:12">
      <c r="B21" s="104" t="str">
        <f>IF(IF(ISERROR(VLOOKUP(D21,Codigo!$B$4:$C$67,2,FALSE)),"",VLOOKUP(D21,Codigo!$B$4:$C$67,2,FALSE))=D21,"",VLOOKUP(D21,(Codigo!$B$4:$C$67),2,FALSE))</f>
        <v/>
      </c>
      <c r="C21" s="104" t="str">
        <f>IF(IF(ISERROR(VLOOKUP(D21,Codigo!$B$4:$C$67,2,FALSE)),"",VLOOKUP(D21,Codigo!$B$4:$C$67,2,FALSE))=D21,"",VLOOKUP(D21,(Codigo!$B$2:$D$67),3,FALSE))</f>
        <v/>
      </c>
      <c r="D21" s="78"/>
      <c r="E21" s="79"/>
      <c r="F21" s="292"/>
      <c r="G21" s="44"/>
      <c r="H21" s="303"/>
      <c r="J21" s="312" t="str">
        <f t="shared" si="0"/>
        <v/>
      </c>
      <c r="K21" s="313" t="str">
        <f t="shared" si="1"/>
        <v/>
      </c>
      <c r="L21" s="313" t="str">
        <f t="shared" si="2"/>
        <v/>
      </c>
    </row>
    <row r="22" spans="2:12">
      <c r="B22" s="104" t="str">
        <f>IF(IF(ISERROR(VLOOKUP(D22,Codigo!$B$4:$C$67,2,FALSE)),"",VLOOKUP(D22,Codigo!$B$4:$C$67,2,FALSE))=D22,"",VLOOKUP(D22,(Codigo!$B$4:$C$67),2,FALSE))</f>
        <v/>
      </c>
      <c r="C22" s="104" t="str">
        <f>IF(IF(ISERROR(VLOOKUP(D22,Codigo!$B$4:$C$67,2,FALSE)),"",VLOOKUP(D22,Codigo!$B$4:$C$67,2,FALSE))=D22,"",VLOOKUP(D22,(Codigo!$B$2:$D$67),3,FALSE))</f>
        <v/>
      </c>
      <c r="D22" s="78"/>
      <c r="E22" s="79"/>
      <c r="F22" s="292"/>
      <c r="G22" s="44"/>
      <c r="H22" s="303"/>
      <c r="J22" s="312" t="str">
        <f t="shared" si="0"/>
        <v/>
      </c>
      <c r="K22" s="313" t="str">
        <f t="shared" si="1"/>
        <v/>
      </c>
      <c r="L22" s="313" t="str">
        <f t="shared" si="2"/>
        <v/>
      </c>
    </row>
    <row r="23" spans="2:12">
      <c r="B23" s="104" t="str">
        <f>IF(IF(ISERROR(VLOOKUP(D23,Codigo!$B$4:$C$67,2,FALSE)),"",VLOOKUP(D23,Codigo!$B$4:$C$67,2,FALSE))=D23,"",VLOOKUP(D23,(Codigo!$B$4:$C$67),2,FALSE))</f>
        <v/>
      </c>
      <c r="C23" s="104" t="str">
        <f>IF(IF(ISERROR(VLOOKUP(D23,Codigo!$B$4:$C$67,2,FALSE)),"",VLOOKUP(D23,Codigo!$B$4:$C$67,2,FALSE))=D23,"",VLOOKUP(D23,(Codigo!$B$2:$D$67),3,FALSE))</f>
        <v/>
      </c>
      <c r="D23" s="78"/>
      <c r="E23" s="79"/>
      <c r="F23" s="292"/>
      <c r="G23" s="44"/>
      <c r="H23" s="303"/>
      <c r="J23" s="312" t="str">
        <f t="shared" si="0"/>
        <v/>
      </c>
      <c r="K23" s="313" t="str">
        <f t="shared" si="1"/>
        <v/>
      </c>
      <c r="L23" s="313" t="str">
        <f t="shared" si="2"/>
        <v/>
      </c>
    </row>
    <row r="24" spans="2:12">
      <c r="B24" s="104" t="str">
        <f>IF(IF(ISERROR(VLOOKUP(D24,Codigo!$B$4:$C$67,2,FALSE)),"",VLOOKUP(D24,Codigo!$B$4:$C$67,2,FALSE))=D24,"",VLOOKUP(D24,(Codigo!$B$4:$C$67),2,FALSE))</f>
        <v/>
      </c>
      <c r="C24" s="104" t="str">
        <f>IF(IF(ISERROR(VLOOKUP(D24,Codigo!$B$4:$C$67,2,FALSE)),"",VLOOKUP(D24,Codigo!$B$4:$C$67,2,FALSE))=D24,"",VLOOKUP(D24,(Codigo!$B$2:$D$67),3,FALSE))</f>
        <v/>
      </c>
      <c r="D24" s="78"/>
      <c r="E24" s="79"/>
      <c r="F24" s="292"/>
      <c r="G24" s="44"/>
      <c r="H24" s="303"/>
      <c r="J24" s="312" t="str">
        <f t="shared" si="0"/>
        <v/>
      </c>
      <c r="K24" s="313" t="str">
        <f t="shared" si="1"/>
        <v/>
      </c>
      <c r="L24" s="313" t="str">
        <f t="shared" si="2"/>
        <v/>
      </c>
    </row>
    <row r="25" spans="2:12">
      <c r="B25" s="104" t="str">
        <f>IF(IF(ISERROR(VLOOKUP(D25,Codigo!$B$4:$C$67,2,FALSE)),"",VLOOKUP(D25,Codigo!$B$4:$C$67,2,FALSE))=D25,"",VLOOKUP(D25,(Codigo!$B$4:$C$67),2,FALSE))</f>
        <v/>
      </c>
      <c r="C25" s="104" t="str">
        <f>IF(IF(ISERROR(VLOOKUP(D25,Codigo!$B$4:$C$67,2,FALSE)),"",VLOOKUP(D25,Codigo!$B$4:$C$67,2,FALSE))=D25,"",VLOOKUP(D25,(Codigo!$B$2:$D$67),3,FALSE))</f>
        <v/>
      </c>
      <c r="D25" s="78"/>
      <c r="E25" s="79"/>
      <c r="F25" s="292"/>
      <c r="G25" s="44"/>
      <c r="H25" s="303"/>
      <c r="J25" s="312" t="str">
        <f t="shared" si="0"/>
        <v/>
      </c>
      <c r="K25" s="313" t="str">
        <f t="shared" si="1"/>
        <v/>
      </c>
      <c r="L25" s="313" t="str">
        <f t="shared" si="2"/>
        <v/>
      </c>
    </row>
    <row r="26" spans="2:12">
      <c r="B26" s="104" t="str">
        <f>IF(IF(ISERROR(VLOOKUP(D26,Codigo!$B$4:$C$67,2,FALSE)),"",VLOOKUP(D26,Codigo!$B$4:$C$67,2,FALSE))=D26,"",VLOOKUP(D26,(Codigo!$B$4:$C$67),2,FALSE))</f>
        <v/>
      </c>
      <c r="C26" s="104" t="str">
        <f>IF(IF(ISERROR(VLOOKUP(D26,Codigo!$B$4:$C$67,2,FALSE)),"",VLOOKUP(D26,Codigo!$B$4:$C$67,2,FALSE))=D26,"",VLOOKUP(D26,(Codigo!$B$2:$D$67),3,FALSE))</f>
        <v/>
      </c>
      <c r="D26" s="78"/>
      <c r="E26" s="79"/>
      <c r="F26" s="292"/>
      <c r="G26" s="44"/>
      <c r="H26" s="303"/>
      <c r="J26" s="312" t="str">
        <f t="shared" si="0"/>
        <v/>
      </c>
      <c r="K26" s="313" t="str">
        <f t="shared" si="1"/>
        <v/>
      </c>
      <c r="L26" s="313" t="str">
        <f t="shared" si="2"/>
        <v/>
      </c>
    </row>
    <row r="27" spans="2:12">
      <c r="B27" s="104" t="str">
        <f>IF(IF(ISERROR(VLOOKUP(D27,Codigo!$B$4:$C$67,2,FALSE)),"",VLOOKUP(D27,Codigo!$B$4:$C$67,2,FALSE))=D27,"",VLOOKUP(D27,(Codigo!$B$4:$C$67),2,FALSE))</f>
        <v/>
      </c>
      <c r="C27" s="104" t="str">
        <f>IF(IF(ISERROR(VLOOKUP(D27,Codigo!$B$4:$C$67,2,FALSE)),"",VLOOKUP(D27,Codigo!$B$4:$C$67,2,FALSE))=D27,"",VLOOKUP(D27,(Codigo!$B$2:$D$67),3,FALSE))</f>
        <v/>
      </c>
      <c r="D27" s="78"/>
      <c r="E27" s="79"/>
      <c r="F27" s="292"/>
      <c r="G27" s="44"/>
      <c r="H27" s="303"/>
      <c r="J27" s="312" t="str">
        <f t="shared" si="0"/>
        <v/>
      </c>
      <c r="K27" s="313" t="str">
        <f t="shared" si="1"/>
        <v/>
      </c>
      <c r="L27" s="313" t="str">
        <f t="shared" si="2"/>
        <v/>
      </c>
    </row>
    <row r="28" spans="2:12">
      <c r="B28" s="104" t="str">
        <f>IF(IF(ISERROR(VLOOKUP(D28,Codigo!$B$4:$C$67,2,FALSE)),"",VLOOKUP(D28,Codigo!$B$4:$C$67,2,FALSE))=D28,"",VLOOKUP(D28,(Codigo!$B$4:$C$67),2,FALSE))</f>
        <v/>
      </c>
      <c r="C28" s="104" t="str">
        <f>IF(IF(ISERROR(VLOOKUP(D28,Codigo!$B$4:$C$67,2,FALSE)),"",VLOOKUP(D28,Codigo!$B$4:$C$67,2,FALSE))=D28,"",VLOOKUP(D28,(Codigo!$B$2:$D$67),3,FALSE))</f>
        <v/>
      </c>
      <c r="D28" s="78"/>
      <c r="E28" s="79"/>
      <c r="F28" s="292"/>
      <c r="G28" s="44"/>
      <c r="H28" s="303"/>
      <c r="J28" s="312" t="str">
        <f t="shared" si="0"/>
        <v/>
      </c>
      <c r="K28" s="313" t="str">
        <f t="shared" si="1"/>
        <v/>
      </c>
      <c r="L28" s="313" t="str">
        <f t="shared" si="2"/>
        <v/>
      </c>
    </row>
    <row r="29" spans="2:12">
      <c r="B29" s="104" t="str">
        <f>IF(IF(ISERROR(VLOOKUP(D29,Codigo!$B$4:$C$67,2,FALSE)),"",VLOOKUP(D29,Codigo!$B$4:$C$67,2,FALSE))=D29,"",VLOOKUP(D29,(Codigo!$B$4:$C$67),2,FALSE))</f>
        <v/>
      </c>
      <c r="C29" s="104" t="str">
        <f>IF(IF(ISERROR(VLOOKUP(D29,Codigo!$B$4:$C$67,2,FALSE)),"",VLOOKUP(D29,Codigo!$B$4:$C$67,2,FALSE))=D29,"",VLOOKUP(D29,(Codigo!$B$2:$D$67),3,FALSE))</f>
        <v/>
      </c>
      <c r="D29" s="78"/>
      <c r="E29" s="79"/>
      <c r="F29" s="292"/>
      <c r="G29" s="44"/>
      <c r="H29" s="303"/>
      <c r="J29" s="312" t="str">
        <f t="shared" si="0"/>
        <v/>
      </c>
      <c r="K29" s="313" t="str">
        <f t="shared" si="1"/>
        <v/>
      </c>
      <c r="L29" s="313" t="str">
        <f t="shared" si="2"/>
        <v/>
      </c>
    </row>
    <row r="30" spans="2:12">
      <c r="B30" s="104" t="str">
        <f>IF(IF(ISERROR(VLOOKUP(D30,Codigo!$B$4:$C$67,2,FALSE)),"",VLOOKUP(D30,Codigo!$B$4:$C$67,2,FALSE))=D30,"",VLOOKUP(D30,(Codigo!$B$4:$C$67),2,FALSE))</f>
        <v/>
      </c>
      <c r="C30" s="104" t="str">
        <f>IF(IF(ISERROR(VLOOKUP(D30,Codigo!$B$4:$C$67,2,FALSE)),"",VLOOKUP(D30,Codigo!$B$4:$C$67,2,FALSE))=D30,"",VLOOKUP(D30,(Codigo!$B$2:$D$67),3,FALSE))</f>
        <v/>
      </c>
      <c r="D30" s="78"/>
      <c r="E30" s="80"/>
      <c r="F30" s="292"/>
      <c r="G30" s="44"/>
      <c r="H30" s="303"/>
      <c r="J30" s="312" t="str">
        <f t="shared" si="0"/>
        <v/>
      </c>
      <c r="K30" s="313" t="str">
        <f t="shared" si="1"/>
        <v/>
      </c>
      <c r="L30" s="313" t="str">
        <f t="shared" si="2"/>
        <v/>
      </c>
    </row>
    <row r="31" spans="2:12">
      <c r="B31" s="104" t="str">
        <f>IF(IF(ISERROR(VLOOKUP(D31,Codigo!$B$4:$C$67,2,FALSE)),"",VLOOKUP(D31,Codigo!$B$4:$C$67,2,FALSE))=D31,"",VLOOKUP(D31,(Codigo!$B$4:$C$67),2,FALSE))</f>
        <v/>
      </c>
      <c r="C31" s="104" t="str">
        <f>IF(IF(ISERROR(VLOOKUP(D31,Codigo!$B$4:$C$67,2,FALSE)),"",VLOOKUP(D31,Codigo!$B$4:$C$67,2,FALSE))=D31,"",VLOOKUP(D31,(Codigo!$B$2:$D$67),3,FALSE))</f>
        <v/>
      </c>
      <c r="D31" s="78"/>
      <c r="E31" s="79"/>
      <c r="F31" s="292"/>
      <c r="G31" s="44"/>
      <c r="H31" s="303"/>
      <c r="J31" s="312" t="str">
        <f t="shared" si="0"/>
        <v/>
      </c>
      <c r="K31" s="313" t="str">
        <f t="shared" si="1"/>
        <v/>
      </c>
      <c r="L31" s="313" t="str">
        <f t="shared" si="2"/>
        <v/>
      </c>
    </row>
    <row r="32" spans="2:12">
      <c r="B32" s="104" t="str">
        <f>IF(IF(ISERROR(VLOOKUP(D32,Codigo!$B$4:$C$67,2,FALSE)),"",VLOOKUP(D32,Codigo!$B$4:$C$67,2,FALSE))=D32,"",VLOOKUP(D32,(Codigo!$B$4:$C$67),2,FALSE))</f>
        <v/>
      </c>
      <c r="C32" s="104" t="str">
        <f>IF(IF(ISERROR(VLOOKUP(D32,Codigo!$B$4:$C$67,2,FALSE)),"",VLOOKUP(D32,Codigo!$B$4:$C$67,2,FALSE))=D32,"",VLOOKUP(D32,(Codigo!$B$2:$D$67),3,FALSE))</f>
        <v/>
      </c>
      <c r="D32" s="78"/>
      <c r="E32" s="79"/>
      <c r="F32" s="292"/>
      <c r="G32" s="44"/>
      <c r="H32" s="303"/>
      <c r="J32" s="312" t="str">
        <f t="shared" si="0"/>
        <v/>
      </c>
      <c r="K32" s="313" t="str">
        <f t="shared" si="1"/>
        <v/>
      </c>
      <c r="L32" s="313" t="str">
        <f t="shared" si="2"/>
        <v/>
      </c>
    </row>
    <row r="33" spans="2:12">
      <c r="B33" s="104" t="str">
        <f>IF(IF(ISERROR(VLOOKUP(D33,Codigo!$B$4:$C$67,2,FALSE)),"",VLOOKUP(D33,Codigo!$B$4:$C$67,2,FALSE))=D33,"",VLOOKUP(D33,(Codigo!$B$4:$C$67),2,FALSE))</f>
        <v/>
      </c>
      <c r="C33" s="104" t="str">
        <f>IF(IF(ISERROR(VLOOKUP(D33,Codigo!$B$4:$C$67,2,FALSE)),"",VLOOKUP(D33,Codigo!$B$4:$C$67,2,FALSE))=D33,"",VLOOKUP(D33,(Codigo!$B$2:$D$67),3,FALSE))</f>
        <v/>
      </c>
      <c r="D33" s="78"/>
      <c r="E33" s="79"/>
      <c r="F33" s="292"/>
      <c r="G33" s="44"/>
      <c r="H33" s="303"/>
      <c r="J33" s="312" t="str">
        <f t="shared" si="0"/>
        <v/>
      </c>
      <c r="K33" s="313" t="str">
        <f t="shared" si="1"/>
        <v/>
      </c>
      <c r="L33" s="313" t="str">
        <f t="shared" si="2"/>
        <v/>
      </c>
    </row>
    <row r="34" spans="2:12">
      <c r="B34" s="104" t="str">
        <f>IF(IF(ISERROR(VLOOKUP(D34,Codigo!$B$4:$C$67,2,FALSE)),"",VLOOKUP(D34,Codigo!$B$4:$C$67,2,FALSE))=D34,"",VLOOKUP(D34,(Codigo!$B$4:$C$67),2,FALSE))</f>
        <v/>
      </c>
      <c r="C34" s="104" t="str">
        <f>IF(IF(ISERROR(VLOOKUP(D34,Codigo!$B$4:$C$67,2,FALSE)),"",VLOOKUP(D34,Codigo!$B$4:$C$67,2,FALSE))=D34,"",VLOOKUP(D34,(Codigo!$B$2:$D$67),3,FALSE))</f>
        <v/>
      </c>
      <c r="D34" s="78"/>
      <c r="E34" s="79"/>
      <c r="F34" s="292"/>
      <c r="G34" s="44"/>
      <c r="H34" s="303"/>
      <c r="J34" s="312" t="str">
        <f t="shared" si="0"/>
        <v/>
      </c>
      <c r="K34" s="313" t="str">
        <f t="shared" si="1"/>
        <v/>
      </c>
      <c r="L34" s="313" t="str">
        <f t="shared" si="2"/>
        <v/>
      </c>
    </row>
    <row r="35" spans="2:12">
      <c r="B35" s="104" t="str">
        <f>IF(IF(ISERROR(VLOOKUP(D35,Codigo!$B$4:$C$67,2,FALSE)),"",VLOOKUP(D35,Codigo!$B$4:$C$67,2,FALSE))=D35,"",VLOOKUP(D35,(Codigo!$B$4:$C$67),2,FALSE))</f>
        <v/>
      </c>
      <c r="C35" s="104" t="str">
        <f>IF(IF(ISERROR(VLOOKUP(D35,Codigo!$B$4:$C$67,2,FALSE)),"",VLOOKUP(D35,Codigo!$B$4:$C$67,2,FALSE))=D35,"",VLOOKUP(D35,(Codigo!$B$2:$D$67),3,FALSE))</f>
        <v/>
      </c>
      <c r="D35" s="78"/>
      <c r="E35" s="79"/>
      <c r="F35" s="292"/>
      <c r="G35" s="44"/>
      <c r="H35" s="303"/>
      <c r="J35" s="312" t="str">
        <f t="shared" si="0"/>
        <v/>
      </c>
      <c r="K35" s="313" t="str">
        <f t="shared" si="1"/>
        <v/>
      </c>
      <c r="L35" s="313" t="str">
        <f t="shared" si="2"/>
        <v/>
      </c>
    </row>
    <row r="36" spans="2:12">
      <c r="B36" s="104" t="str">
        <f>IF(IF(ISERROR(VLOOKUP(D36,Codigo!$B$4:$C$67,2,FALSE)),"",VLOOKUP(D36,Codigo!$B$4:$C$67,2,FALSE))=D36,"",VLOOKUP(D36,(Codigo!$B$4:$C$67),2,FALSE))</f>
        <v/>
      </c>
      <c r="C36" s="104" t="str">
        <f>IF(IF(ISERROR(VLOOKUP(D36,Codigo!$B$4:$C$67,2,FALSE)),"",VLOOKUP(D36,Codigo!$B$4:$C$67,2,FALSE))=D36,"",VLOOKUP(D36,(Codigo!$B$2:$D$67),3,FALSE))</f>
        <v/>
      </c>
      <c r="D36" s="78"/>
      <c r="E36" s="79"/>
      <c r="F36" s="292"/>
      <c r="G36" s="44"/>
      <c r="H36" s="303"/>
      <c r="J36" s="312" t="str">
        <f t="shared" si="0"/>
        <v/>
      </c>
      <c r="K36" s="313" t="str">
        <f t="shared" si="1"/>
        <v/>
      </c>
      <c r="L36" s="313" t="str">
        <f t="shared" si="2"/>
        <v/>
      </c>
    </row>
    <row r="37" spans="2:12">
      <c r="B37" s="104" t="str">
        <f>IF(IF(ISERROR(VLOOKUP(D37,Codigo!$B$4:$C$67,2,FALSE)),"",VLOOKUP(D37,Codigo!$B$4:$C$67,2,FALSE))=D37,"",VLOOKUP(D37,(Codigo!$B$4:$C$67),2,FALSE))</f>
        <v/>
      </c>
      <c r="C37" s="104" t="str">
        <f>IF(IF(ISERROR(VLOOKUP(D37,Codigo!$B$4:$C$67,2,FALSE)),"",VLOOKUP(D37,Codigo!$B$4:$C$67,2,FALSE))=D37,"",VLOOKUP(D37,(Codigo!$B$2:$D$67),3,FALSE))</f>
        <v/>
      </c>
      <c r="D37" s="78"/>
      <c r="E37" s="79"/>
      <c r="F37" s="292"/>
      <c r="G37" s="44"/>
      <c r="H37" s="303"/>
      <c r="J37" s="312" t="str">
        <f t="shared" si="0"/>
        <v/>
      </c>
      <c r="K37" s="313" t="str">
        <f t="shared" si="1"/>
        <v/>
      </c>
      <c r="L37" s="313" t="str">
        <f t="shared" si="2"/>
        <v/>
      </c>
    </row>
    <row r="38" spans="2:12">
      <c r="B38" s="104" t="str">
        <f>IF(IF(ISERROR(VLOOKUP(D38,Codigo!$B$4:$C$67,2,FALSE)),"",VLOOKUP(D38,Codigo!$B$4:$C$67,2,FALSE))=D38,"",VLOOKUP(D38,(Codigo!$B$4:$C$67),2,FALSE))</f>
        <v/>
      </c>
      <c r="C38" s="104" t="str">
        <f>IF(IF(ISERROR(VLOOKUP(D38,Codigo!$B$4:$C$67,2,FALSE)),"",VLOOKUP(D38,Codigo!$B$4:$C$67,2,FALSE))=D38,"",VLOOKUP(D38,(Codigo!$B$2:$D$67),3,FALSE))</f>
        <v/>
      </c>
      <c r="D38" s="78"/>
      <c r="E38" s="79"/>
      <c r="F38" s="292"/>
      <c r="G38" s="44"/>
      <c r="H38" s="293"/>
      <c r="J38" s="312" t="str">
        <f t="shared" si="0"/>
        <v/>
      </c>
      <c r="K38" s="313" t="str">
        <f t="shared" si="1"/>
        <v/>
      </c>
      <c r="L38" s="313" t="str">
        <f t="shared" si="2"/>
        <v/>
      </c>
    </row>
    <row r="39" spans="2:12">
      <c r="B39" s="104" t="str">
        <f>IF(IF(ISERROR(VLOOKUP(D39,Codigo!$B$4:$C$67,2,FALSE)),"",VLOOKUP(D39,Codigo!$B$4:$C$67,2,FALSE))=D39,"",VLOOKUP(D39,(Codigo!$B$4:$C$67),2,FALSE))</f>
        <v/>
      </c>
      <c r="C39" s="104" t="str">
        <f>IF(IF(ISERROR(VLOOKUP(D39,Codigo!$B$4:$C$67,2,FALSE)),"",VLOOKUP(D39,Codigo!$B$4:$C$67,2,FALSE))=D39,"",VLOOKUP(D39,(Codigo!$B$2:$D$67),3,FALSE))</f>
        <v/>
      </c>
      <c r="D39" s="78"/>
      <c r="E39" s="79"/>
      <c r="F39" s="292"/>
      <c r="G39" s="44"/>
      <c r="H39" s="293"/>
      <c r="J39" s="312" t="str">
        <f t="shared" si="0"/>
        <v/>
      </c>
      <c r="K39" s="313" t="str">
        <f t="shared" si="1"/>
        <v/>
      </c>
      <c r="L39" s="313" t="str">
        <f t="shared" si="2"/>
        <v/>
      </c>
    </row>
    <row r="40" spans="2:12">
      <c r="B40" s="104" t="str">
        <f>IF(IF(ISERROR(VLOOKUP(D40,Codigo!$B$4:$C$67,2,FALSE)),"",VLOOKUP(D40,Codigo!$B$4:$C$67,2,FALSE))=D40,"",VLOOKUP(D40,(Codigo!$B$4:$C$67),2,FALSE))</f>
        <v/>
      </c>
      <c r="C40" s="104" t="str">
        <f>IF(IF(ISERROR(VLOOKUP(D40,Codigo!$B$4:$C$67,2,FALSE)),"",VLOOKUP(D40,Codigo!$B$4:$C$67,2,FALSE))=D40,"",VLOOKUP(D40,(Codigo!$B$2:$D$67),3,FALSE))</f>
        <v/>
      </c>
      <c r="D40" s="78"/>
      <c r="E40" s="79"/>
      <c r="F40" s="292"/>
      <c r="G40" s="44"/>
      <c r="H40" s="293"/>
      <c r="J40" s="312" t="str">
        <f t="shared" si="0"/>
        <v/>
      </c>
      <c r="K40" s="313" t="str">
        <f t="shared" si="1"/>
        <v/>
      </c>
      <c r="L40" s="313" t="str">
        <f t="shared" si="2"/>
        <v/>
      </c>
    </row>
    <row r="41" spans="2:12">
      <c r="B41" s="104" t="str">
        <f>IF(IF(ISERROR(VLOOKUP(D41,Codigo!$B$4:$C$67,2,FALSE)),"",VLOOKUP(D41,Codigo!$B$4:$C$67,2,FALSE))=D41,"",VLOOKUP(D41,(Codigo!$B$4:$C$67),2,FALSE))</f>
        <v/>
      </c>
      <c r="C41" s="104" t="str">
        <f>IF(IF(ISERROR(VLOOKUP(D41,Codigo!$B$4:$C$67,2,FALSE)),"",VLOOKUP(D41,Codigo!$B$4:$C$67,2,FALSE))=D41,"",VLOOKUP(D41,(Codigo!$B$2:$D$67),3,FALSE))</f>
        <v/>
      </c>
      <c r="D41" s="78"/>
      <c r="E41" s="79"/>
      <c r="F41" s="292"/>
      <c r="G41" s="44"/>
      <c r="H41" s="293"/>
      <c r="J41" s="312" t="str">
        <f t="shared" si="0"/>
        <v/>
      </c>
      <c r="K41" s="313" t="str">
        <f t="shared" si="1"/>
        <v/>
      </c>
      <c r="L41" s="313" t="str">
        <f t="shared" si="2"/>
        <v/>
      </c>
    </row>
    <row r="42" spans="2:12">
      <c r="B42" s="104" t="str">
        <f>IF(IF(ISERROR(VLOOKUP(D42,Codigo!$B$4:$C$67,2,FALSE)),"",VLOOKUP(D42,Codigo!$B$4:$C$67,2,FALSE))=D42,"",VLOOKUP(D42,(Codigo!$B$4:$C$67),2,FALSE))</f>
        <v/>
      </c>
      <c r="C42" s="104" t="str">
        <f>IF(IF(ISERROR(VLOOKUP(D42,Codigo!$B$4:$C$67,2,FALSE)),"",VLOOKUP(D42,Codigo!$B$4:$C$67,2,FALSE))=D42,"",VLOOKUP(D42,(Codigo!$B$2:$D$67),3,FALSE))</f>
        <v/>
      </c>
      <c r="D42" s="78"/>
      <c r="E42" s="79"/>
      <c r="F42" s="292"/>
      <c r="G42" s="44"/>
      <c r="H42" s="293"/>
      <c r="J42" s="312" t="str">
        <f t="shared" si="0"/>
        <v/>
      </c>
      <c r="K42" s="313" t="str">
        <f t="shared" si="1"/>
        <v/>
      </c>
      <c r="L42" s="313" t="str">
        <f t="shared" si="2"/>
        <v/>
      </c>
    </row>
    <row r="43" spans="2:12">
      <c r="B43" s="104" t="str">
        <f>IF(IF(ISERROR(VLOOKUP(D43,Codigo!$B$4:$C$67,2,FALSE)),"",VLOOKUP(D43,Codigo!$B$4:$C$67,2,FALSE))=D43,"",VLOOKUP(D43,(Codigo!$B$4:$C$67),2,FALSE))</f>
        <v/>
      </c>
      <c r="C43" s="104" t="str">
        <f>IF(IF(ISERROR(VLOOKUP(D43,Codigo!$B$4:$C$67,2,FALSE)),"",VLOOKUP(D43,Codigo!$B$4:$C$67,2,FALSE))=D43,"",VLOOKUP(D43,(Codigo!$B$2:$D$67),3,FALSE))</f>
        <v/>
      </c>
      <c r="D43" s="78"/>
      <c r="E43" s="79"/>
      <c r="F43" s="292"/>
      <c r="G43" s="44"/>
      <c r="H43" s="293"/>
      <c r="J43" s="312" t="str">
        <f t="shared" si="0"/>
        <v/>
      </c>
      <c r="K43" s="313" t="str">
        <f t="shared" si="1"/>
        <v/>
      </c>
      <c r="L43" s="313" t="str">
        <f t="shared" si="2"/>
        <v/>
      </c>
    </row>
    <row r="44" spans="2:12">
      <c r="B44" s="104" t="str">
        <f>IF(IF(ISERROR(VLOOKUP(D44,Codigo!$B$4:$C$67,2,FALSE)),"",VLOOKUP(D44,Codigo!$B$4:$C$67,2,FALSE))=D44,"",VLOOKUP(D44,(Codigo!$B$4:$C$67),2,FALSE))</f>
        <v/>
      </c>
      <c r="C44" s="104" t="str">
        <f>IF(IF(ISERROR(VLOOKUP(D44,Codigo!$B$4:$C$67,2,FALSE)),"",VLOOKUP(D44,Codigo!$B$4:$C$67,2,FALSE))=D44,"",VLOOKUP(D44,(Codigo!$B$2:$D$67),3,FALSE))</f>
        <v/>
      </c>
      <c r="D44" s="78"/>
      <c r="E44" s="79"/>
      <c r="F44" s="292"/>
      <c r="G44" s="44"/>
      <c r="H44" s="293"/>
      <c r="J44" s="312" t="str">
        <f t="shared" si="0"/>
        <v/>
      </c>
      <c r="K44" s="313" t="str">
        <f t="shared" si="1"/>
        <v/>
      </c>
      <c r="L44" s="313" t="str">
        <f t="shared" si="2"/>
        <v/>
      </c>
    </row>
    <row r="45" spans="2:12">
      <c r="B45" s="104" t="str">
        <f>IF(IF(ISERROR(VLOOKUP(D45,Codigo!$B$4:$C$67,2,FALSE)),"",VLOOKUP(D45,Codigo!$B$4:$C$67,2,FALSE))=D45,"",VLOOKUP(D45,(Codigo!$B$4:$C$67),2,FALSE))</f>
        <v/>
      </c>
      <c r="C45" s="104" t="str">
        <f>IF(IF(ISERROR(VLOOKUP(D45,Codigo!$B$4:$C$67,2,FALSE)),"",VLOOKUP(D45,Codigo!$B$4:$C$67,2,FALSE))=D45,"",VLOOKUP(D45,(Codigo!$B$2:$D$67),3,FALSE))</f>
        <v/>
      </c>
      <c r="D45" s="78"/>
      <c r="E45" s="79"/>
      <c r="F45" s="292"/>
      <c r="G45" s="44"/>
      <c r="H45" s="293"/>
      <c r="J45" s="312" t="str">
        <f t="shared" si="0"/>
        <v/>
      </c>
      <c r="K45" s="313" t="str">
        <f t="shared" si="1"/>
        <v/>
      </c>
      <c r="L45" s="313" t="str">
        <f t="shared" si="2"/>
        <v/>
      </c>
    </row>
    <row r="46" spans="2:12">
      <c r="B46" s="104" t="str">
        <f>IF(IF(ISERROR(VLOOKUP(D46,Codigo!$B$4:$C$67,2,FALSE)),"",VLOOKUP(D46,Codigo!$B$4:$C$67,2,FALSE))=D46,"",VLOOKUP(D46,(Codigo!$B$4:$C$67),2,FALSE))</f>
        <v/>
      </c>
      <c r="C46" s="104" t="str">
        <f>IF(IF(ISERROR(VLOOKUP(D46,Codigo!$B$4:$C$67,2,FALSE)),"",VLOOKUP(D46,Codigo!$B$4:$C$67,2,FALSE))=D46,"",VLOOKUP(D46,(Codigo!$B$2:$D$67),3,FALSE))</f>
        <v/>
      </c>
      <c r="D46" s="78"/>
      <c r="E46" s="79"/>
      <c r="F46" s="292"/>
      <c r="G46" s="44"/>
      <c r="H46" s="293"/>
      <c r="J46" s="312" t="str">
        <f t="shared" si="0"/>
        <v/>
      </c>
      <c r="K46" s="313" t="str">
        <f t="shared" si="1"/>
        <v/>
      </c>
      <c r="L46" s="313" t="str">
        <f t="shared" si="2"/>
        <v/>
      </c>
    </row>
    <row r="47" spans="2:12">
      <c r="B47" s="104" t="str">
        <f>IF(IF(ISERROR(VLOOKUP(D47,Codigo!$B$4:$C$67,2,FALSE)),"",VLOOKUP(D47,Codigo!$B$4:$C$67,2,FALSE))=D47,"",VLOOKUP(D47,(Codigo!$B$4:$C$67),2,FALSE))</f>
        <v/>
      </c>
      <c r="C47" s="104" t="str">
        <f>IF(IF(ISERROR(VLOOKUP(D47,Codigo!$B$4:$C$67,2,FALSE)),"",VLOOKUP(D47,Codigo!$B$4:$C$67,2,FALSE))=D47,"",VLOOKUP(D47,(Codigo!$B$2:$D$67),3,FALSE))</f>
        <v/>
      </c>
      <c r="D47" s="78"/>
      <c r="E47" s="79"/>
      <c r="F47" s="292"/>
      <c r="G47" s="44"/>
      <c r="H47" s="293"/>
      <c r="J47" s="312" t="str">
        <f t="shared" si="0"/>
        <v/>
      </c>
      <c r="K47" s="313" t="str">
        <f t="shared" si="1"/>
        <v/>
      </c>
      <c r="L47" s="313" t="str">
        <f t="shared" si="2"/>
        <v/>
      </c>
    </row>
    <row r="48" spans="2:12">
      <c r="B48" s="104" t="str">
        <f>IF(IF(ISERROR(VLOOKUP(D48,Codigo!$B$4:$C$67,2,FALSE)),"",VLOOKUP(D48,Codigo!$B$4:$C$67,2,FALSE))=D48,"",VLOOKUP(D48,(Codigo!$B$4:$C$67),2,FALSE))</f>
        <v/>
      </c>
      <c r="C48" s="104" t="str">
        <f>IF(IF(ISERROR(VLOOKUP(D48,Codigo!$B$4:$C$67,2,FALSE)),"",VLOOKUP(D48,Codigo!$B$4:$C$67,2,FALSE))=D48,"",VLOOKUP(D48,(Codigo!$B$2:$D$67),3,FALSE))</f>
        <v/>
      </c>
      <c r="D48" s="78"/>
      <c r="E48" s="79"/>
      <c r="F48" s="292"/>
      <c r="G48" s="44"/>
      <c r="H48" s="293"/>
      <c r="J48" s="312" t="str">
        <f t="shared" si="0"/>
        <v/>
      </c>
      <c r="K48" s="313" t="str">
        <f t="shared" si="1"/>
        <v/>
      </c>
      <c r="L48" s="313" t="str">
        <f t="shared" si="2"/>
        <v/>
      </c>
    </row>
    <row r="49" spans="2:12">
      <c r="B49" s="104" t="str">
        <f>IF(IF(ISERROR(VLOOKUP(D49,Codigo!$B$4:$C$67,2,FALSE)),"",VLOOKUP(D49,Codigo!$B$4:$C$67,2,FALSE))=D49,"",VLOOKUP(D49,(Codigo!$B$4:$C$67),2,FALSE))</f>
        <v/>
      </c>
      <c r="C49" s="104" t="str">
        <f>IF(IF(ISERROR(VLOOKUP(D49,Codigo!$B$4:$C$67,2,FALSE)),"",VLOOKUP(D49,Codigo!$B$4:$C$67,2,FALSE))=D49,"",VLOOKUP(D49,(Codigo!$B$2:$D$67),3,FALSE))</f>
        <v/>
      </c>
      <c r="D49" s="78"/>
      <c r="E49" s="79"/>
      <c r="F49" s="292"/>
      <c r="G49" s="44"/>
      <c r="H49" s="293"/>
      <c r="J49" s="312" t="str">
        <f t="shared" si="0"/>
        <v/>
      </c>
      <c r="K49" s="313" t="str">
        <f t="shared" si="1"/>
        <v/>
      </c>
      <c r="L49" s="313" t="str">
        <f t="shared" si="2"/>
        <v/>
      </c>
    </row>
    <row r="50" spans="2:12">
      <c r="B50" s="104" t="str">
        <f>IF(IF(ISERROR(VLOOKUP(D50,Codigo!$B$4:$C$67,2,FALSE)),"",VLOOKUP(D50,Codigo!$B$4:$C$67,2,FALSE))=D50,"",VLOOKUP(D50,(Codigo!$B$4:$C$67),2,FALSE))</f>
        <v/>
      </c>
      <c r="C50" s="104" t="str">
        <f>IF(IF(ISERROR(VLOOKUP(D50,Codigo!$B$4:$C$67,2,FALSE)),"",VLOOKUP(D50,Codigo!$B$4:$C$67,2,FALSE))=D50,"",VLOOKUP(D50,(Codigo!$B$2:$D$67),3,FALSE))</f>
        <v/>
      </c>
      <c r="D50" s="78"/>
      <c r="E50" s="79"/>
      <c r="F50" s="292"/>
      <c r="G50" s="44"/>
      <c r="H50" s="293"/>
      <c r="J50" s="312" t="str">
        <f t="shared" si="0"/>
        <v/>
      </c>
      <c r="K50" s="313" t="str">
        <f t="shared" si="1"/>
        <v/>
      </c>
      <c r="L50" s="313" t="str">
        <f t="shared" si="2"/>
        <v/>
      </c>
    </row>
    <row r="51" spans="2:12">
      <c r="B51" s="104" t="str">
        <f>IF(IF(ISERROR(VLOOKUP(D51,Codigo!$B$4:$C$67,2,FALSE)),"",VLOOKUP(D51,Codigo!$B$4:$C$67,2,FALSE))=D51,"",VLOOKUP(D51,(Codigo!$B$4:$C$67),2,FALSE))</f>
        <v/>
      </c>
      <c r="C51" s="104" t="str">
        <f>IF(IF(ISERROR(VLOOKUP(D51,Codigo!$B$4:$C$67,2,FALSE)),"",VLOOKUP(D51,Codigo!$B$4:$C$67,2,FALSE))=D51,"",VLOOKUP(D51,(Codigo!$B$2:$D$67),3,FALSE))</f>
        <v/>
      </c>
      <c r="D51" s="78"/>
      <c r="E51" s="79"/>
      <c r="F51" s="292"/>
      <c r="G51" s="44"/>
      <c r="H51" s="293"/>
      <c r="J51" s="312" t="str">
        <f t="shared" si="0"/>
        <v/>
      </c>
      <c r="K51" s="313" t="str">
        <f t="shared" si="1"/>
        <v/>
      </c>
      <c r="L51" s="313" t="str">
        <f t="shared" si="2"/>
        <v/>
      </c>
    </row>
    <row r="52" spans="2:12">
      <c r="B52" s="104" t="str">
        <f>IF(IF(ISERROR(VLOOKUP(D52,Codigo!$B$4:$C$67,2,FALSE)),"",VLOOKUP(D52,Codigo!$B$4:$C$67,2,FALSE))=D52,"",VLOOKUP(D52,(Codigo!$B$4:$C$67),2,FALSE))</f>
        <v/>
      </c>
      <c r="C52" s="104" t="str">
        <f>IF(IF(ISERROR(VLOOKUP(D52,Codigo!$B$4:$C$67,2,FALSE)),"",VLOOKUP(D52,Codigo!$B$4:$C$67,2,FALSE))=D52,"",VLOOKUP(D52,(Codigo!$B$2:$D$67),3,FALSE))</f>
        <v/>
      </c>
      <c r="D52" s="78"/>
      <c r="E52" s="79"/>
      <c r="F52" s="292"/>
      <c r="G52" s="44"/>
      <c r="H52" s="293"/>
      <c r="J52" s="312" t="str">
        <f t="shared" si="0"/>
        <v/>
      </c>
      <c r="K52" s="313" t="str">
        <f t="shared" si="1"/>
        <v/>
      </c>
      <c r="L52" s="313" t="str">
        <f t="shared" si="2"/>
        <v/>
      </c>
    </row>
    <row r="53" spans="2:12">
      <c r="B53" s="104" t="str">
        <f>IF(IF(ISERROR(VLOOKUP(D53,Codigo!$B$4:$C$67,2,FALSE)),"",VLOOKUP(D53,Codigo!$B$4:$C$67,2,FALSE))=D53,"",VLOOKUP(D53,(Codigo!$B$4:$C$67),2,FALSE))</f>
        <v/>
      </c>
      <c r="C53" s="104" t="str">
        <f>IF(IF(ISERROR(VLOOKUP(D53,Codigo!$B$4:$C$67,2,FALSE)),"",VLOOKUP(D53,Codigo!$B$4:$C$67,2,FALSE))=D53,"",VLOOKUP(D53,(Codigo!$B$2:$D$67),3,FALSE))</f>
        <v/>
      </c>
      <c r="D53" s="78"/>
      <c r="E53" s="79"/>
      <c r="F53" s="292"/>
      <c r="G53" s="44"/>
      <c r="H53" s="293"/>
      <c r="J53" s="312" t="str">
        <f t="shared" si="0"/>
        <v/>
      </c>
      <c r="K53" s="313" t="str">
        <f t="shared" si="1"/>
        <v/>
      </c>
      <c r="L53" s="313" t="str">
        <f t="shared" si="2"/>
        <v/>
      </c>
    </row>
    <row r="54" spans="2:12">
      <c r="B54" s="104" t="str">
        <f>IF(IF(ISERROR(VLOOKUP(D54,Codigo!$B$4:$C$67,2,FALSE)),"",VLOOKUP(D54,Codigo!$B$4:$C$67,2,FALSE))=D54,"",VLOOKUP(D54,(Codigo!$B$4:$C$67),2,FALSE))</f>
        <v/>
      </c>
      <c r="C54" s="104" t="str">
        <f>IF(IF(ISERROR(VLOOKUP(D54,Codigo!$B$4:$C$67,2,FALSE)),"",VLOOKUP(D54,Codigo!$B$4:$C$67,2,FALSE))=D54,"",VLOOKUP(D54,(Codigo!$B$2:$D$67),3,FALSE))</f>
        <v/>
      </c>
      <c r="D54" s="78"/>
      <c r="E54" s="79"/>
      <c r="F54" s="292"/>
      <c r="G54" s="44"/>
      <c r="H54" s="293"/>
      <c r="J54" s="312" t="str">
        <f t="shared" si="0"/>
        <v/>
      </c>
      <c r="K54" s="313" t="str">
        <f t="shared" si="1"/>
        <v/>
      </c>
      <c r="L54" s="313" t="str">
        <f t="shared" si="2"/>
        <v/>
      </c>
    </row>
    <row r="55" spans="2:12">
      <c r="B55" s="104" t="str">
        <f>IF(IF(ISERROR(VLOOKUP(D55,Codigo!$B$4:$C$67,2,FALSE)),"",VLOOKUP(D55,Codigo!$B$4:$C$67,2,FALSE))=D55,"",VLOOKUP(D55,(Codigo!$B$4:$C$67),2,FALSE))</f>
        <v/>
      </c>
      <c r="C55" s="104" t="str">
        <f>IF(IF(ISERROR(VLOOKUP(D55,Codigo!$B$4:$C$67,2,FALSE)),"",VLOOKUP(D55,Codigo!$B$4:$C$67,2,FALSE))=D55,"",VLOOKUP(D55,(Codigo!$B$2:$D$67),3,FALSE))</f>
        <v/>
      </c>
      <c r="D55" s="78"/>
      <c r="E55" s="79"/>
      <c r="F55" s="292"/>
      <c r="G55" s="44"/>
      <c r="H55" s="293"/>
      <c r="J55" s="312" t="str">
        <f t="shared" si="0"/>
        <v/>
      </c>
      <c r="K55" s="313" t="str">
        <f t="shared" si="1"/>
        <v/>
      </c>
      <c r="L55" s="313" t="str">
        <f t="shared" si="2"/>
        <v/>
      </c>
    </row>
    <row r="56" spans="2:12">
      <c r="B56" s="104" t="str">
        <f>IF(IF(ISERROR(VLOOKUP(D56,Codigo!$B$4:$C$67,2,FALSE)),"",VLOOKUP(D56,Codigo!$B$4:$C$67,2,FALSE))=D56,"",VLOOKUP(D56,(Codigo!$B$4:$C$67),2,FALSE))</f>
        <v/>
      </c>
      <c r="C56" s="104" t="str">
        <f>IF(IF(ISERROR(VLOOKUP(D56,Codigo!$B$4:$C$67,2,FALSE)),"",VLOOKUP(D56,Codigo!$B$4:$C$67,2,FALSE))=D56,"",VLOOKUP(D56,(Codigo!$B$2:$D$67),3,FALSE))</f>
        <v/>
      </c>
      <c r="D56" s="78"/>
      <c r="E56" s="79"/>
      <c r="F56" s="292"/>
      <c r="G56" s="44"/>
      <c r="H56" s="293"/>
      <c r="J56" s="312" t="str">
        <f t="shared" si="0"/>
        <v/>
      </c>
      <c r="K56" s="313" t="str">
        <f t="shared" si="1"/>
        <v/>
      </c>
      <c r="L56" s="313" t="str">
        <f t="shared" si="2"/>
        <v/>
      </c>
    </row>
    <row r="57" spans="2:12">
      <c r="B57" s="104" t="str">
        <f>IF(IF(ISERROR(VLOOKUP(D57,Codigo!$B$4:$C$67,2,FALSE)),"",VLOOKUP(D57,Codigo!$B$4:$C$67,2,FALSE))=D57,"",VLOOKUP(D57,(Codigo!$B$4:$C$67),2,FALSE))</f>
        <v/>
      </c>
      <c r="C57" s="104" t="str">
        <f>IF(IF(ISERROR(VLOOKUP(D57,Codigo!$B$4:$C$67,2,FALSE)),"",VLOOKUP(D57,Codigo!$B$4:$C$67,2,FALSE))=D57,"",VLOOKUP(D57,(Codigo!$B$2:$D$67),3,FALSE))</f>
        <v/>
      </c>
      <c r="D57" s="78"/>
      <c r="E57" s="79"/>
      <c r="F57" s="292"/>
      <c r="G57" s="44"/>
      <c r="H57" s="293"/>
      <c r="J57" s="312" t="str">
        <f t="shared" si="0"/>
        <v/>
      </c>
      <c r="K57" s="313" t="str">
        <f t="shared" si="1"/>
        <v/>
      </c>
      <c r="L57" s="313" t="str">
        <f t="shared" si="2"/>
        <v/>
      </c>
    </row>
    <row r="58" spans="2:12">
      <c r="B58" s="104" t="str">
        <f>IF(IF(ISERROR(VLOOKUP(D58,Codigo!$B$4:$C$67,2,FALSE)),"",VLOOKUP(D58,Codigo!$B$4:$C$67,2,FALSE))=D58,"",VLOOKUP(D58,(Codigo!$B$4:$C$67),2,FALSE))</f>
        <v/>
      </c>
      <c r="C58" s="104" t="str">
        <f>IF(IF(ISERROR(VLOOKUP(D58,Codigo!$B$4:$C$67,2,FALSE)),"",VLOOKUP(D58,Codigo!$B$4:$C$67,2,FALSE))=D58,"",VLOOKUP(D58,(Codigo!$B$2:$D$67),3,FALSE))</f>
        <v/>
      </c>
      <c r="D58" s="78"/>
      <c r="E58" s="79"/>
      <c r="F58" s="292"/>
      <c r="G58" s="44"/>
      <c r="H58" s="293"/>
      <c r="J58" s="312" t="str">
        <f t="shared" si="0"/>
        <v/>
      </c>
      <c r="K58" s="313" t="str">
        <f t="shared" si="1"/>
        <v/>
      </c>
      <c r="L58" s="313" t="str">
        <f t="shared" si="2"/>
        <v/>
      </c>
    </row>
    <row r="59" spans="2:12">
      <c r="B59" s="104" t="str">
        <f>IF(IF(ISERROR(VLOOKUP(D59,Codigo!$B$4:$C$67,2,FALSE)),"",VLOOKUP(D59,Codigo!$B$4:$C$67,2,FALSE))=D59,"",VLOOKUP(D59,(Codigo!$B$4:$C$67),2,FALSE))</f>
        <v/>
      </c>
      <c r="C59" s="104" t="str">
        <f>IF(IF(ISERROR(VLOOKUP(D59,Codigo!$B$4:$C$67,2,FALSE)),"",VLOOKUP(D59,Codigo!$B$4:$C$67,2,FALSE))=D59,"",VLOOKUP(D59,(Codigo!$B$2:$D$67),3,FALSE))</f>
        <v/>
      </c>
      <c r="D59" s="78"/>
      <c r="E59" s="79"/>
      <c r="F59" s="292"/>
      <c r="G59" s="44"/>
      <c r="H59" s="293"/>
      <c r="J59" s="312" t="str">
        <f t="shared" si="0"/>
        <v/>
      </c>
      <c r="K59" s="313" t="str">
        <f t="shared" si="1"/>
        <v/>
      </c>
      <c r="L59" s="313" t="str">
        <f t="shared" si="2"/>
        <v/>
      </c>
    </row>
    <row r="60" spans="2:12">
      <c r="B60" s="104" t="str">
        <f>IF(IF(ISERROR(VLOOKUP(D60,Codigo!$B$4:$C$67,2,FALSE)),"",VLOOKUP(D60,Codigo!$B$4:$C$67,2,FALSE))=D60,"",VLOOKUP(D60,(Codigo!$B$4:$C$67),2,FALSE))</f>
        <v/>
      </c>
      <c r="C60" s="104" t="str">
        <f>IF(IF(ISERROR(VLOOKUP(D60,Codigo!$B$4:$C$67,2,FALSE)),"",VLOOKUP(D60,Codigo!$B$4:$C$67,2,FALSE))=D60,"",VLOOKUP(D60,(Codigo!$B$2:$D$67),3,FALSE))</f>
        <v/>
      </c>
      <c r="D60" s="78"/>
      <c r="E60" s="79"/>
      <c r="F60" s="292"/>
      <c r="G60" s="44"/>
      <c r="H60" s="293"/>
      <c r="J60" s="312" t="str">
        <f t="shared" si="0"/>
        <v/>
      </c>
      <c r="K60" s="313" t="str">
        <f t="shared" si="1"/>
        <v/>
      </c>
      <c r="L60" s="313" t="str">
        <f t="shared" si="2"/>
        <v/>
      </c>
    </row>
    <row r="61" spans="2:12">
      <c r="B61" s="104" t="str">
        <f>IF(IF(ISERROR(VLOOKUP(D61,Codigo!$B$4:$C$67,2,FALSE)),"",VLOOKUP(D61,Codigo!$B$4:$C$67,2,FALSE))=D61,"",VLOOKUP(D61,(Codigo!$B$4:$C$67),2,FALSE))</f>
        <v/>
      </c>
      <c r="C61" s="104" t="str">
        <f>IF(IF(ISERROR(VLOOKUP(D61,Codigo!$B$4:$C$67,2,FALSE)),"",VLOOKUP(D61,Codigo!$B$4:$C$67,2,FALSE))=D61,"",VLOOKUP(D61,(Codigo!$B$2:$D$67),3,FALSE))</f>
        <v/>
      </c>
      <c r="D61" s="78"/>
      <c r="E61" s="79"/>
      <c r="F61" s="292"/>
      <c r="G61" s="44"/>
      <c r="H61" s="293"/>
      <c r="J61" s="312" t="str">
        <f t="shared" si="0"/>
        <v/>
      </c>
      <c r="K61" s="313" t="str">
        <f t="shared" si="1"/>
        <v/>
      </c>
      <c r="L61" s="313" t="str">
        <f t="shared" si="2"/>
        <v/>
      </c>
    </row>
    <row r="62" spans="2:12">
      <c r="B62" s="104" t="str">
        <f>IF(IF(ISERROR(VLOOKUP(D62,Codigo!$B$4:$C$67,2,FALSE)),"",VLOOKUP(D62,Codigo!$B$4:$C$67,2,FALSE))=D62,"",VLOOKUP(D62,(Codigo!$B$4:$C$67),2,FALSE))</f>
        <v/>
      </c>
      <c r="C62" s="104" t="str">
        <f>IF(IF(ISERROR(VLOOKUP(D62,Codigo!$B$4:$C$67,2,FALSE)),"",VLOOKUP(D62,Codigo!$B$4:$C$67,2,FALSE))=D62,"",VLOOKUP(D62,(Codigo!$B$2:$D$67),3,FALSE))</f>
        <v/>
      </c>
      <c r="D62" s="78"/>
      <c r="E62" s="79"/>
      <c r="F62" s="292"/>
      <c r="G62" s="44"/>
      <c r="H62" s="293"/>
      <c r="J62" s="312" t="str">
        <f t="shared" si="0"/>
        <v/>
      </c>
      <c r="K62" s="313" t="str">
        <f t="shared" si="1"/>
        <v/>
      </c>
      <c r="L62" s="313" t="str">
        <f t="shared" si="2"/>
        <v/>
      </c>
    </row>
    <row r="63" spans="2:12">
      <c r="B63" s="104" t="str">
        <f>IF(IF(ISERROR(VLOOKUP(D63,Codigo!$B$4:$C$67,2,FALSE)),"",VLOOKUP(D63,Codigo!$B$4:$C$67,2,FALSE))=D63,"",VLOOKUP(D63,(Codigo!$B$4:$C$67),2,FALSE))</f>
        <v/>
      </c>
      <c r="C63" s="104" t="str">
        <f>IF(IF(ISERROR(VLOOKUP(D63,Codigo!$B$4:$C$67,2,FALSE)),"",VLOOKUP(D63,Codigo!$B$4:$C$67,2,FALSE))=D63,"",VLOOKUP(D63,(Codigo!$B$2:$D$67),3,FALSE))</f>
        <v/>
      </c>
      <c r="D63" s="78"/>
      <c r="E63" s="79"/>
      <c r="F63" s="292"/>
      <c r="G63" s="44"/>
      <c r="H63" s="293"/>
      <c r="J63" s="312" t="str">
        <f t="shared" si="0"/>
        <v/>
      </c>
      <c r="K63" s="313" t="str">
        <f t="shared" si="1"/>
        <v/>
      </c>
      <c r="L63" s="313" t="str">
        <f t="shared" si="2"/>
        <v/>
      </c>
    </row>
    <row r="64" spans="2:12">
      <c r="B64" s="104" t="str">
        <f>IF(IF(ISERROR(VLOOKUP(D64,Codigo!$B$4:$C$67,2,FALSE)),"",VLOOKUP(D64,Codigo!$B$4:$C$67,2,FALSE))=D64,"",VLOOKUP(D64,(Codigo!$B$4:$C$67),2,FALSE))</f>
        <v/>
      </c>
      <c r="C64" s="104" t="str">
        <f>IF(IF(ISERROR(VLOOKUP(D64,Codigo!$B$4:$C$67,2,FALSE)),"",VLOOKUP(D64,Codigo!$B$4:$C$67,2,FALSE))=D64,"",VLOOKUP(D64,(Codigo!$B$2:$D$67),3,FALSE))</f>
        <v/>
      </c>
      <c r="D64" s="78"/>
      <c r="E64" s="79"/>
      <c r="F64" s="292"/>
      <c r="G64" s="44"/>
      <c r="H64" s="293"/>
      <c r="J64" s="312" t="str">
        <f t="shared" si="0"/>
        <v/>
      </c>
      <c r="K64" s="313" t="str">
        <f t="shared" si="1"/>
        <v/>
      </c>
      <c r="L64" s="313" t="str">
        <f t="shared" si="2"/>
        <v/>
      </c>
    </row>
    <row r="65" spans="2:12">
      <c r="B65" s="104" t="str">
        <f>IF(IF(ISERROR(VLOOKUP(D65,Codigo!$B$4:$C$67,2,FALSE)),"",VLOOKUP(D65,Codigo!$B$4:$C$67,2,FALSE))=D65,"",VLOOKUP(D65,(Codigo!$B$4:$C$67),2,FALSE))</f>
        <v/>
      </c>
      <c r="C65" s="104" t="str">
        <f>IF(IF(ISERROR(VLOOKUP(D65,Codigo!$B$4:$C$67,2,FALSE)),"",VLOOKUP(D65,Codigo!$B$4:$C$67,2,FALSE))=D65,"",VLOOKUP(D65,(Codigo!$B$2:$D$67),3,FALSE))</f>
        <v/>
      </c>
      <c r="D65" s="78"/>
      <c r="E65" s="79"/>
      <c r="F65" s="292"/>
      <c r="G65" s="44"/>
      <c r="H65" s="293"/>
      <c r="J65" s="312" t="str">
        <f t="shared" si="0"/>
        <v/>
      </c>
      <c r="K65" s="313" t="str">
        <f t="shared" si="1"/>
        <v/>
      </c>
      <c r="L65" s="313" t="str">
        <f t="shared" si="2"/>
        <v/>
      </c>
    </row>
    <row r="66" spans="2:12">
      <c r="B66" s="104" t="str">
        <f>IF(IF(ISERROR(VLOOKUP(D66,Codigo!$B$4:$C$67,2,FALSE)),"",VLOOKUP(D66,Codigo!$B$4:$C$67,2,FALSE))=D66,"",VLOOKUP(D66,(Codigo!$B$4:$C$67),2,FALSE))</f>
        <v/>
      </c>
      <c r="C66" s="104" t="str">
        <f>IF(IF(ISERROR(VLOOKUP(D66,Codigo!$B$4:$C$67,2,FALSE)),"",VLOOKUP(D66,Codigo!$B$4:$C$67,2,FALSE))=D66,"",VLOOKUP(D66,(Codigo!$B$2:$D$67),3,FALSE))</f>
        <v/>
      </c>
      <c r="D66" s="78"/>
      <c r="E66" s="79"/>
      <c r="F66" s="292"/>
      <c r="G66" s="44"/>
      <c r="H66" s="293"/>
      <c r="J66" s="312" t="str">
        <f t="shared" si="0"/>
        <v/>
      </c>
      <c r="K66" s="313" t="str">
        <f t="shared" si="1"/>
        <v/>
      </c>
      <c r="L66" s="313" t="str">
        <f t="shared" si="2"/>
        <v/>
      </c>
    </row>
    <row r="67" spans="2:12">
      <c r="B67" s="104" t="str">
        <f>IF(IF(ISERROR(VLOOKUP(D67,Codigo!$B$4:$C$67,2,FALSE)),"",VLOOKUP(D67,Codigo!$B$4:$C$67,2,FALSE))=D67,"",VLOOKUP(D67,(Codigo!$B$4:$C$67),2,FALSE))</f>
        <v/>
      </c>
      <c r="C67" s="104" t="str">
        <f>IF(IF(ISERROR(VLOOKUP(D67,Codigo!$B$4:$C$67,2,FALSE)),"",VLOOKUP(D67,Codigo!$B$4:$C$67,2,FALSE))=D67,"",VLOOKUP(D67,(Codigo!$B$2:$D$67),3,FALSE))</f>
        <v/>
      </c>
      <c r="D67" s="78"/>
      <c r="E67" s="79"/>
      <c r="F67" s="292"/>
      <c r="G67" s="44"/>
      <c r="H67" s="293"/>
      <c r="J67" s="312" t="str">
        <f t="shared" si="0"/>
        <v/>
      </c>
      <c r="K67" s="313" t="str">
        <f t="shared" si="1"/>
        <v/>
      </c>
      <c r="L67" s="313" t="str">
        <f t="shared" si="2"/>
        <v/>
      </c>
    </row>
    <row r="68" spans="2:12">
      <c r="B68" s="104" t="str">
        <f>IF(IF(ISERROR(VLOOKUP(D68,Codigo!$B$4:$C$67,2,FALSE)),"",VLOOKUP(D68,Codigo!$B$4:$C$67,2,FALSE))=D68,"",VLOOKUP(D68,(Codigo!$B$4:$C$67),2,FALSE))</f>
        <v/>
      </c>
      <c r="C68" s="104" t="str">
        <f>IF(IF(ISERROR(VLOOKUP(D68,Codigo!$B$4:$C$67,2,FALSE)),"",VLOOKUP(D68,Codigo!$B$4:$C$67,2,FALSE))=D68,"",VLOOKUP(D68,(Codigo!$B$2:$D$67),3,FALSE))</f>
        <v/>
      </c>
      <c r="D68" s="78"/>
      <c r="E68" s="79"/>
      <c r="F68" s="292"/>
      <c r="G68" s="44"/>
      <c r="H68" s="293"/>
      <c r="J68" s="312" t="str">
        <f t="shared" si="0"/>
        <v/>
      </c>
      <c r="K68" s="313" t="str">
        <f t="shared" si="1"/>
        <v/>
      </c>
      <c r="L68" s="313" t="str">
        <f t="shared" si="2"/>
        <v/>
      </c>
    </row>
    <row r="69" spans="2:12">
      <c r="B69" s="104" t="str">
        <f>IF(IF(ISERROR(VLOOKUP(D69,Codigo!$B$4:$C$67,2,FALSE)),"",VLOOKUP(D69,Codigo!$B$4:$C$67,2,FALSE))=D69,"",VLOOKUP(D69,(Codigo!$B$4:$C$67),2,FALSE))</f>
        <v/>
      </c>
      <c r="C69" s="104" t="str">
        <f>IF(IF(ISERROR(VLOOKUP(D69,Codigo!$B$4:$C$67,2,FALSE)),"",VLOOKUP(D69,Codigo!$B$4:$C$67,2,FALSE))=D69,"",VLOOKUP(D69,(Codigo!$B$2:$D$67),3,FALSE))</f>
        <v/>
      </c>
      <c r="D69" s="78"/>
      <c r="E69" s="79"/>
      <c r="F69" s="292"/>
      <c r="G69" s="44"/>
      <c r="H69" s="293"/>
      <c r="J69" s="312" t="str">
        <f t="shared" si="0"/>
        <v/>
      </c>
      <c r="K69" s="313" t="str">
        <f t="shared" si="1"/>
        <v/>
      </c>
      <c r="L69" s="313" t="str">
        <f t="shared" si="2"/>
        <v/>
      </c>
    </row>
    <row r="70" spans="2:12">
      <c r="B70" s="104" t="str">
        <f>IF(IF(ISERROR(VLOOKUP(D70,Codigo!$B$4:$C$67,2,FALSE)),"",VLOOKUP(D70,Codigo!$B$4:$C$67,2,FALSE))=D70,"",VLOOKUP(D70,(Codigo!$B$4:$C$67),2,FALSE))</f>
        <v/>
      </c>
      <c r="C70" s="104" t="str">
        <f>IF(IF(ISERROR(VLOOKUP(D70,Codigo!$B$4:$C$67,2,FALSE)),"",VLOOKUP(D70,Codigo!$B$4:$C$67,2,FALSE))=D70,"",VLOOKUP(D70,(Codigo!$B$2:$D$67),3,FALSE))</f>
        <v/>
      </c>
      <c r="D70" s="78"/>
      <c r="E70" s="79"/>
      <c r="F70" s="292"/>
      <c r="G70" s="44"/>
      <c r="H70" s="293"/>
      <c r="J70" s="312" t="str">
        <f t="shared" si="0"/>
        <v/>
      </c>
      <c r="K70" s="313" t="str">
        <f t="shared" si="1"/>
        <v/>
      </c>
      <c r="L70" s="313" t="str">
        <f t="shared" si="2"/>
        <v/>
      </c>
    </row>
    <row r="71" spans="2:12">
      <c r="B71" s="104" t="str">
        <f>IF(IF(ISERROR(VLOOKUP(D71,Codigo!$B$4:$C$67,2,FALSE)),"",VLOOKUP(D71,Codigo!$B$4:$C$67,2,FALSE))=D71,"",VLOOKUP(D71,(Codigo!$B$4:$C$67),2,FALSE))</f>
        <v/>
      </c>
      <c r="C71" s="104" t="str">
        <f>IF(IF(ISERROR(VLOOKUP(D71,Codigo!$B$4:$C$67,2,FALSE)),"",VLOOKUP(D71,Codigo!$B$4:$C$67,2,FALSE))=D71,"",VLOOKUP(D71,(Codigo!$B$2:$D$67),3,FALSE))</f>
        <v/>
      </c>
      <c r="D71" s="78"/>
      <c r="E71" s="79"/>
      <c r="F71" s="292"/>
      <c r="G71" s="44"/>
      <c r="H71" s="293"/>
      <c r="J71" s="312" t="str">
        <f>IF(H71="",(""),IF(H71="DP",(J70+G71),IF(H71="DB",(J70-G71),IF(H71="TR",(J70-G71),IF(H71="CH",(J70-G71),IF(H71="SQ",(J70-G71),J70))))))</f>
        <v/>
      </c>
      <c r="K71" s="313" t="str">
        <f>IF(H71="",(""),IF(H71="SQ",(K70+G71),IF(H71="RD",(K70+G71),IF(H71="DI",(K70-G71),K70))))</f>
        <v/>
      </c>
      <c r="L71" s="313" t="str">
        <f>IF(H71="",(""),IF(H71="CC",(L70+G71),IF(H71="PC",(L70+G71),L70)))</f>
        <v/>
      </c>
    </row>
    <row r="72" spans="2:12">
      <c r="B72" s="104" t="str">
        <f>IF(IF(ISERROR(VLOOKUP(D72,Codigo!$B$4:$C$67,2,FALSE)),"",VLOOKUP(D72,Codigo!$B$4:$C$67,2,FALSE))=D72,"",VLOOKUP(D72,(Codigo!$B$4:$C$67),2,FALSE))</f>
        <v/>
      </c>
      <c r="C72" s="104" t="str">
        <f>IF(IF(ISERROR(VLOOKUP(D72,Codigo!$B$4:$C$67,2,FALSE)),"",VLOOKUP(D72,Codigo!$B$4:$C$67,2,FALSE))=D72,"",VLOOKUP(D72,(Codigo!$B$2:$D$67),3,FALSE))</f>
        <v/>
      </c>
      <c r="D72" s="78"/>
      <c r="E72" s="79"/>
      <c r="F72" s="174"/>
      <c r="G72" s="44"/>
      <c r="H72" s="175"/>
      <c r="J72" s="312" t="str">
        <f>IF(H72="",(""),IF(H72="DP",(J71+G72),IF(H72="DB",(J71-G72),IF(H72="TR",(J71-G72),IF(H72="CH",(J71-G72),IF(H72="SQ",(J71-G72),J71))))))</f>
        <v/>
      </c>
      <c r="K72" s="313" t="str">
        <f>IF(H72="",(""),IF(H72="SQ",(K71+G72),IF(H72="RD",(K71+G72),IF(H72="DI",(K71-G72),K71))))</f>
        <v/>
      </c>
      <c r="L72" s="313" t="str">
        <f>IF(H72="",(""),IF(H72="CC",(L71+G72),IF(H72="PC",(L71+G72),L71)))</f>
        <v/>
      </c>
    </row>
    <row r="73" spans="2:12">
      <c r="B73" s="104" t="str">
        <f>IF(IF(ISERROR(VLOOKUP(D73,Codigo!$B$4:$C$67,2,FALSE)),"",VLOOKUP(D73,Codigo!$B$4:$C$67,2,FALSE))=D73,"",VLOOKUP(D73,(Codigo!$B$4:$C$67),2,FALSE))</f>
        <v/>
      </c>
      <c r="C73" s="104" t="str">
        <f>IF(IF(ISERROR(VLOOKUP(D73,Codigo!$B$4:$C$67,2,FALSE)),"",VLOOKUP(D73,Codigo!$B$4:$C$67,2,FALSE))=D73,"",VLOOKUP(D73,(Codigo!$B$2:$D$67),3,FALSE))</f>
        <v/>
      </c>
      <c r="D73" s="78"/>
      <c r="E73" s="79"/>
      <c r="F73" s="174"/>
      <c r="G73" s="44"/>
      <c r="H73" s="175"/>
      <c r="J73" s="312" t="str">
        <f>IF(H73="",(""),IF(H73="DP",(J72+G73),IF(H73="DB",(J72-G73),IF(H73="TR",(J72-G73),IF(H73="CH",(J72-G73),IF(H73="SQ",(J72-G73),J72))))))</f>
        <v/>
      </c>
      <c r="K73" s="313" t="str">
        <f>IF(H73="",(""),IF(H73="SQ",(K72+G73),IF(H73="RD",(K72+G73),IF(H73="DI",(K72-G73),K72))))</f>
        <v/>
      </c>
      <c r="L73" s="313" t="str">
        <f>IF(H73="",(""),IF(H73="CC",(L72+G73),IF(H73="PC",(L72+G73),L72)))</f>
        <v/>
      </c>
    </row>
    <row r="74" spans="2:12">
      <c r="B74" s="104" t="str">
        <f>IF(IF(ISERROR(VLOOKUP(D74,Codigo!$B$4:$C$67,2,FALSE)),"",VLOOKUP(D74,Codigo!$B$4:$C$67,2,FALSE))=D74,"",VLOOKUP(D74,(Codigo!$B$4:$C$67),2,FALSE))</f>
        <v/>
      </c>
      <c r="C74" s="104" t="str">
        <f>IF(IF(ISERROR(VLOOKUP(D74,Codigo!$B$4:$C$67,2,FALSE)),"",VLOOKUP(D74,Codigo!$B$4:$C$67,2,FALSE))=D74,"",VLOOKUP(D74,(Codigo!$B$2:$D$67),3,FALSE))</f>
        <v/>
      </c>
      <c r="D74" s="78"/>
      <c r="E74" s="79"/>
      <c r="F74" s="174"/>
      <c r="G74" s="44"/>
      <c r="H74" s="175"/>
      <c r="J74" s="312" t="str">
        <f>IF(H74="",(""),IF(H74="DP",(J73+G74),IF(H74="DB",(J73-G74),IF(H74="TR",(J73-G74),IF(H74="CH",(J73-G74),IF(H74="SQ",(J73-G74),J73))))))</f>
        <v/>
      </c>
      <c r="K74" s="313" t="str">
        <f>IF(H74="",(""),IF(H74="SQ",(K73+G74),IF(H74="RD",(K73+G74),IF(H74="DI",(K73-G74),K73))))</f>
        <v/>
      </c>
      <c r="L74" s="313" t="str">
        <f>IF(H74="",(""),IF(H74="CC",(L73+G74),IF(H74="PC",(L73+G74),L73)))</f>
        <v/>
      </c>
    </row>
    <row r="75" spans="2:12">
      <c r="B75" s="104" t="str">
        <f>IF(IF(ISERROR(VLOOKUP(D75,Codigo!$B$4:$C$67,2,FALSE)),"",VLOOKUP(D75,Codigo!$B$4:$C$67,2,FALSE))=D75,"",VLOOKUP(D75,(Codigo!$B$4:$C$67),2,FALSE))</f>
        <v/>
      </c>
      <c r="C75" s="104" t="str">
        <f>IF(IF(ISERROR(VLOOKUP(D75,Codigo!$B$4:$C$67,2,FALSE)),"",VLOOKUP(D75,Codigo!$B$4:$C$67,2,FALSE))=D75,"",VLOOKUP(D75,(Codigo!$B$2:$D$67),3,FALSE))</f>
        <v/>
      </c>
      <c r="D75" s="78"/>
      <c r="E75" s="79"/>
      <c r="F75" s="174"/>
      <c r="G75" s="44"/>
      <c r="H75" s="175"/>
      <c r="J75" s="312" t="str">
        <f>IF(H75="",(""),IF(H75="DP",(J74+G75),IF(H75="DB",(J74-G75),IF(H75="TR",(J74-G75),IF(H75="CH",(J74-G75),IF(H75="SQ",(J74-G75),J74))))))</f>
        <v/>
      </c>
      <c r="K75" s="313" t="str">
        <f>IF(H75="",(""),IF(H75="SQ",(K74+G75),IF(H75="RD",(K74+G75),IF(H75="DI",(K74-G75),K74))))</f>
        <v/>
      </c>
      <c r="L75" s="313" t="str">
        <f>IF(H75="",(""),IF(H75="CC",(L74+G75),IF(H75="PC",(L74+G75),L74)))</f>
        <v/>
      </c>
    </row>
    <row r="76" spans="2:12" ht="18.75">
      <c r="B76" s="81"/>
      <c r="C76" s="81"/>
      <c r="D76" s="81"/>
      <c r="E76" s="74"/>
      <c r="F76" s="159" t="s">
        <v>154</v>
      </c>
      <c r="G76" s="77"/>
      <c r="H76" s="81"/>
      <c r="I76" s="93"/>
      <c r="J76" s="94" t="str">
        <f>+J75</f>
        <v/>
      </c>
      <c r="K76" s="95" t="str">
        <f>+K75</f>
        <v/>
      </c>
      <c r="L76" s="95" t="str">
        <f>+L75</f>
        <v/>
      </c>
    </row>
    <row r="213" spans="1:1">
      <c r="A213" s="82">
        <v>1</v>
      </c>
    </row>
    <row r="214" spans="1:1">
      <c r="A214" s="82">
        <v>1</v>
      </c>
    </row>
  </sheetData>
  <sheetProtection selectLockedCells="1" selectUnlockedCells="1"/>
  <protectedRanges>
    <protectedRange password="C0D7" sqref="B6:C75" name="Lançamentos_2"/>
    <protectedRange password="C0D7" sqref="E72:E75 F72:F75" name="Lançamentos_1_3"/>
    <protectedRange password="C0D7" sqref="H72:H75" name="Lançamentos_1_2_1_3"/>
    <protectedRange password="C0D7" sqref="G72:G75" name="Lançamentos_1_1_3"/>
    <protectedRange password="C117" sqref="D72:D75" name="Código_1_1_1"/>
    <protectedRange password="C0D7" sqref="E6:E71 F10 F12:F71" name="Lançamentos_1"/>
    <protectedRange password="C0D7" sqref="H6:H71" name="Lançamentos_1_2_1"/>
    <protectedRange password="C0D7" sqref="G6:G71" name="Lançamentos_1_1"/>
    <protectedRange password="C117" sqref="D10:D71" name="Código_1_1"/>
    <protectedRange password="C0D7" sqref="F6:F9" name="Lançamentos_2_1"/>
    <protectedRange password="C117" sqref="D6:D9" name="Código_1"/>
  </protectedRanges>
  <mergeCells count="3">
    <mergeCell ref="J3:K3"/>
    <mergeCell ref="J2:L2"/>
    <mergeCell ref="H3:H4"/>
  </mergeCells>
  <phoneticPr fontId="19" type="noConversion"/>
  <pageMargins left="0.24027777777777778" right="0.24027777777777778" top="0.19027777777777777" bottom="0.19027777777777777" header="0.51180555555555551" footer="0.51180555555555551"/>
  <pageSetup paperSize="9" scale="69" firstPageNumber="0" orientation="portrait" horizontalDpi="300" verticalDpi="300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codeName="Plan8">
    <pageSetUpPr fitToPage="1"/>
  </sheetPr>
  <dimension ref="A1:L214"/>
  <sheetViews>
    <sheetView showGridLines="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defaultRowHeight="15"/>
  <cols>
    <col min="1" max="1" width="0.85546875" style="82" customWidth="1"/>
    <col min="2" max="2" width="18.28515625" style="96" customWidth="1"/>
    <col min="3" max="3" width="31.85546875" style="82" customWidth="1"/>
    <col min="4" max="4" width="5.7109375" style="97" customWidth="1"/>
    <col min="5" max="5" width="7.7109375" style="82" customWidth="1"/>
    <col min="6" max="6" width="44.85546875" style="82" customWidth="1"/>
    <col min="7" max="7" width="11.85546875" style="98" customWidth="1"/>
    <col min="8" max="8" width="19.28515625" style="82" customWidth="1"/>
    <col min="9" max="9" width="0.85546875" style="92" customWidth="1"/>
    <col min="10" max="10" width="15.5703125" style="86" customWidth="1"/>
    <col min="11" max="11" width="14.7109375" style="86" customWidth="1"/>
    <col min="12" max="12" width="15.85546875" style="86" customWidth="1"/>
    <col min="13" max="44" width="38.42578125" style="82" bestFit="1" customWidth="1"/>
    <col min="45" max="45" width="10.5703125" style="82" bestFit="1" customWidth="1"/>
    <col min="46" max="16384" width="9.140625" style="82"/>
  </cols>
  <sheetData>
    <row r="1" spans="1:12" ht="55.5" customHeight="1">
      <c r="B1" s="101"/>
      <c r="C1" s="83" t="s">
        <v>0</v>
      </c>
      <c r="D1" s="102"/>
      <c r="E1" s="98"/>
      <c r="F1" s="103"/>
      <c r="G1" s="84"/>
      <c r="H1" s="84"/>
      <c r="I1" s="85"/>
    </row>
    <row r="2" spans="1:12" ht="24.75" customHeight="1">
      <c r="B2" s="186" t="s">
        <v>281</v>
      </c>
      <c r="C2" s="87"/>
      <c r="D2" s="88"/>
      <c r="E2" s="87"/>
      <c r="F2" s="187" t="s">
        <v>56</v>
      </c>
      <c r="G2" s="183"/>
      <c r="H2" s="185">
        <f>+Instruções!$I$19</f>
        <v>2013</v>
      </c>
      <c r="I2" s="184"/>
      <c r="J2" s="339" t="s">
        <v>245</v>
      </c>
      <c r="K2" s="339"/>
      <c r="L2" s="339"/>
    </row>
    <row r="3" spans="1:12" ht="15.75" customHeight="1">
      <c r="B3" s="81"/>
      <c r="C3" s="81"/>
      <c r="D3" s="81"/>
      <c r="E3" s="74"/>
      <c r="F3" s="159"/>
      <c r="G3" s="77"/>
      <c r="H3" s="338" t="s">
        <v>67</v>
      </c>
      <c r="I3" s="89"/>
      <c r="J3" s="337" t="s">
        <v>279</v>
      </c>
      <c r="K3" s="337"/>
      <c r="L3" s="100"/>
    </row>
    <row r="4" spans="1:12" ht="18.75" customHeight="1">
      <c r="B4" s="74" t="s">
        <v>151</v>
      </c>
      <c r="C4" s="74" t="s">
        <v>152</v>
      </c>
      <c r="D4" s="73" t="s">
        <v>78</v>
      </c>
      <c r="E4" s="74" t="s">
        <v>73</v>
      </c>
      <c r="F4" s="75" t="s">
        <v>82</v>
      </c>
      <c r="G4" s="74" t="s">
        <v>79</v>
      </c>
      <c r="H4" s="338"/>
      <c r="I4" s="90"/>
      <c r="J4" s="91" t="s">
        <v>278</v>
      </c>
      <c r="K4" s="91" t="s">
        <v>246</v>
      </c>
      <c r="L4" s="91" t="s">
        <v>280</v>
      </c>
    </row>
    <row r="5" spans="1:12" ht="16.5" customHeight="1">
      <c r="B5" s="135"/>
      <c r="C5" s="136"/>
      <c r="D5" s="73"/>
      <c r="E5" s="74"/>
      <c r="F5" s="159"/>
      <c r="G5" s="77"/>
      <c r="H5" s="191"/>
      <c r="I5" s="90"/>
      <c r="J5" s="310"/>
      <c r="K5" s="311"/>
      <c r="L5" s="311"/>
    </row>
    <row r="6" spans="1:12">
      <c r="A6" s="82">
        <v>1</v>
      </c>
      <c r="B6" s="104" t="str">
        <f>IF(IF(ISERROR(VLOOKUP(D6,Codigo!$B$4:$C$67,2,FALSE)),"",VLOOKUP(D6,Codigo!$B$4:$C$67,2,FALSE))=D6,"",VLOOKUP(D6,(Codigo!$B$4:$C$67),2,FALSE))</f>
        <v/>
      </c>
      <c r="C6" s="104" t="str">
        <f>IF(IF(ISERROR(VLOOKUP(D6,Codigo!$B$4:$C$67,2,FALSE)),"",VLOOKUP(D6,Codigo!$B$4:$C$67,2,FALSE))=D6,"",VLOOKUP(D6,(Codigo!$B$2:$D$67),3,FALSE))</f>
        <v/>
      </c>
      <c r="D6" s="194"/>
      <c r="E6" s="79"/>
      <c r="F6" s="292"/>
      <c r="G6" s="44"/>
      <c r="H6" s="303"/>
      <c r="J6" s="312" t="str">
        <f>IF(H6="",(""),IF(H6="DP",(J5+G6),IF(H6="DB",(J5-G6),IF(H6="TR",(J5-G6),IF(H6="CH",(J5-G6),IF(H6="SQ",(J5-G6),J5))))))</f>
        <v/>
      </c>
      <c r="K6" s="313" t="str">
        <f>IF(H6="",(""),IF(H6="SQ",(K5+G6),IF(H6="RD",(K5+G6),IF(H6="DI",(K5-G6),K5))))</f>
        <v/>
      </c>
      <c r="L6" s="313" t="str">
        <f>IF(H6="",(""),IF(H6="CC",(L5+G6),IF(H6="PC",(L5+G6),L5)))</f>
        <v/>
      </c>
    </row>
    <row r="7" spans="1:12">
      <c r="B7" s="104" t="str">
        <f>IF(IF(ISERROR(VLOOKUP(D7,Codigo!$B$4:$C$67,2,FALSE)),"",VLOOKUP(D7,Codigo!$B$4:$C$67,2,FALSE))=D7,"",VLOOKUP(D7,(Codigo!$B$4:$C$67),2,FALSE))</f>
        <v/>
      </c>
      <c r="C7" s="104" t="str">
        <f>IF(IF(ISERROR(VLOOKUP(D7,Codigo!$B$4:$C$67,2,FALSE)),"",VLOOKUP(D7,Codigo!$B$4:$C$67,2,FALSE))=D7,"",VLOOKUP(D7,(Codigo!$B$2:$D$67),3,FALSE))</f>
        <v/>
      </c>
      <c r="D7" s="194"/>
      <c r="E7" s="79"/>
      <c r="F7" s="292"/>
      <c r="G7" s="44"/>
      <c r="H7" s="303"/>
      <c r="J7" s="312" t="str">
        <f t="shared" ref="J7:J70" si="0">IF(H7="",(""),IF(H7="DP",(J6+G7),IF(H7="DB",(J6-G7),IF(H7="TR",(J6-G7),IF(H7="CH",(J6-G7),IF(H7="SQ",(J6-G7),J6))))))</f>
        <v/>
      </c>
      <c r="K7" s="313" t="str">
        <f t="shared" ref="K7:K70" si="1">IF(H7="",(""),IF(H7="SQ",(K6+G7),IF(H7="RD",(K6+G7),IF(H7="DI",(K6-G7),K6))))</f>
        <v/>
      </c>
      <c r="L7" s="313" t="str">
        <f t="shared" ref="L7:L70" si="2">IF(H7="",(""),IF(H7="CC",(L6+G7),IF(H7="PC",(L6+G7),L6)))</f>
        <v/>
      </c>
    </row>
    <row r="8" spans="1:12">
      <c r="B8" s="104" t="str">
        <f>IF(IF(ISERROR(VLOOKUP(D8,Codigo!$B$4:$C$67,2,FALSE)),"",VLOOKUP(D8,Codigo!$B$4:$C$67,2,FALSE))=D8,"",VLOOKUP(D8,(Codigo!$B$4:$C$67),2,FALSE))</f>
        <v/>
      </c>
      <c r="C8" s="104" t="str">
        <f>IF(IF(ISERROR(VLOOKUP(D8,Codigo!$B$4:$C$67,2,FALSE)),"",VLOOKUP(D8,Codigo!$B$4:$C$67,2,FALSE))=D8,"",VLOOKUP(D8,(Codigo!$B$2:$D$67),3,FALSE))</f>
        <v/>
      </c>
      <c r="D8" s="194"/>
      <c r="E8" s="79"/>
      <c r="F8" s="292"/>
      <c r="G8" s="44"/>
      <c r="H8" s="303"/>
      <c r="J8" s="312" t="str">
        <f t="shared" si="0"/>
        <v/>
      </c>
      <c r="K8" s="313" t="str">
        <f t="shared" si="1"/>
        <v/>
      </c>
      <c r="L8" s="313" t="str">
        <f t="shared" si="2"/>
        <v/>
      </c>
    </row>
    <row r="9" spans="1:12">
      <c r="B9" s="104" t="str">
        <f>IF(IF(ISERROR(VLOOKUP(D9,Codigo!$B$4:$C$67,2,FALSE)),"",VLOOKUP(D9,Codigo!$B$4:$C$67,2,FALSE))=D9,"",VLOOKUP(D9,(Codigo!$B$4:$C$67),2,FALSE))</f>
        <v/>
      </c>
      <c r="C9" s="104" t="str">
        <f>IF(IF(ISERROR(VLOOKUP(D9,Codigo!$B$4:$C$67,2,FALSE)),"",VLOOKUP(D9,Codigo!$B$4:$C$67,2,FALSE))=D9,"",VLOOKUP(D9,(Codigo!$B$2:$D$67),3,FALSE))</f>
        <v/>
      </c>
      <c r="D9" s="194"/>
      <c r="E9" s="79"/>
      <c r="F9" s="292"/>
      <c r="G9" s="44"/>
      <c r="H9" s="303"/>
      <c r="J9" s="312" t="str">
        <f t="shared" si="0"/>
        <v/>
      </c>
      <c r="K9" s="313" t="str">
        <f t="shared" si="1"/>
        <v/>
      </c>
      <c r="L9" s="313" t="str">
        <f t="shared" si="2"/>
        <v/>
      </c>
    </row>
    <row r="10" spans="1:12">
      <c r="B10" s="104" t="str">
        <f>IF(IF(ISERROR(VLOOKUP(D10,Codigo!$B$4:$C$67,2,FALSE)),"",VLOOKUP(D10,Codigo!$B$4:$C$67,2,FALSE))=D10,"",VLOOKUP(D10,(Codigo!$B$4:$C$67),2,FALSE))</f>
        <v/>
      </c>
      <c r="C10" s="104" t="str">
        <f>IF(IF(ISERROR(VLOOKUP(D10,Codigo!$B$4:$C$67,2,FALSE)),"",VLOOKUP(D10,Codigo!$B$4:$C$67,2,FALSE))=D10,"",VLOOKUP(D10,(Codigo!$B$2:$D$67),3,FALSE))</f>
        <v/>
      </c>
      <c r="D10" s="78"/>
      <c r="E10" s="79"/>
      <c r="F10" s="292"/>
      <c r="G10" s="44"/>
      <c r="H10" s="303"/>
      <c r="J10" s="312" t="str">
        <f t="shared" si="0"/>
        <v/>
      </c>
      <c r="K10" s="313" t="str">
        <f t="shared" si="1"/>
        <v/>
      </c>
      <c r="L10" s="313" t="str">
        <f t="shared" si="2"/>
        <v/>
      </c>
    </row>
    <row r="11" spans="1:12">
      <c r="B11" s="104" t="str">
        <f>IF(IF(ISERROR(VLOOKUP(D11,Codigo!$B$4:$C$67,2,FALSE)),"",VLOOKUP(D11,Codigo!$B$4:$C$67,2,FALSE))=D11,"",VLOOKUP(D11,(Codigo!$B$4:$C$67),2,FALSE))</f>
        <v/>
      </c>
      <c r="C11" s="104" t="str">
        <f>IF(IF(ISERROR(VLOOKUP(D11,Codigo!$B$4:$C$67,2,FALSE)),"",VLOOKUP(D11,Codigo!$B$4:$C$67,2,FALSE))=D11,"",VLOOKUP(D11,(Codigo!$B$2:$D$67),3,FALSE))</f>
        <v/>
      </c>
      <c r="D11" s="78"/>
      <c r="E11" s="79"/>
      <c r="G11" s="44"/>
      <c r="H11" s="303"/>
      <c r="J11" s="312" t="str">
        <f t="shared" si="0"/>
        <v/>
      </c>
      <c r="K11" s="313" t="str">
        <f t="shared" si="1"/>
        <v/>
      </c>
      <c r="L11" s="313" t="str">
        <f t="shared" si="2"/>
        <v/>
      </c>
    </row>
    <row r="12" spans="1:12">
      <c r="B12" s="104" t="str">
        <f>IF(IF(ISERROR(VLOOKUP(D12,Codigo!$B$4:$C$67,2,FALSE)),"",VLOOKUP(D12,Codigo!$B$4:$C$67,2,FALSE))=D12,"",VLOOKUP(D12,(Codigo!$B$4:$C$67),2,FALSE))</f>
        <v/>
      </c>
      <c r="C12" s="104" t="str">
        <f>IF(IF(ISERROR(VLOOKUP(D12,Codigo!$B$4:$C$67,2,FALSE)),"",VLOOKUP(D12,Codigo!$B$4:$C$67,2,FALSE))=D12,"",VLOOKUP(D12,(Codigo!$B$2:$D$67),3,FALSE))</f>
        <v/>
      </c>
      <c r="D12" s="78"/>
      <c r="E12" s="79"/>
      <c r="F12" s="292"/>
      <c r="G12" s="44"/>
      <c r="H12" s="303"/>
      <c r="J12" s="312" t="str">
        <f t="shared" si="0"/>
        <v/>
      </c>
      <c r="K12" s="313" t="str">
        <f t="shared" si="1"/>
        <v/>
      </c>
      <c r="L12" s="313" t="str">
        <f t="shared" si="2"/>
        <v/>
      </c>
    </row>
    <row r="13" spans="1:12">
      <c r="B13" s="104" t="str">
        <f>IF(IF(ISERROR(VLOOKUP(D13,Codigo!$B$4:$C$67,2,FALSE)),"",VLOOKUP(D13,Codigo!$B$4:$C$67,2,FALSE))=D13,"",VLOOKUP(D13,(Codigo!$B$4:$C$67),2,FALSE))</f>
        <v/>
      </c>
      <c r="C13" s="104" t="str">
        <f>IF(IF(ISERROR(VLOOKUP(D13,Codigo!$B$4:$C$67,2,FALSE)),"",VLOOKUP(D13,Codigo!$B$4:$C$67,2,FALSE))=D13,"",VLOOKUP(D13,(Codigo!$B$2:$D$67),3,FALSE))</f>
        <v/>
      </c>
      <c r="D13" s="78"/>
      <c r="E13" s="79"/>
      <c r="F13" s="292"/>
      <c r="G13" s="44"/>
      <c r="H13" s="303"/>
      <c r="J13" s="312" t="str">
        <f t="shared" si="0"/>
        <v/>
      </c>
      <c r="K13" s="313" t="str">
        <f t="shared" si="1"/>
        <v/>
      </c>
      <c r="L13" s="313" t="str">
        <f t="shared" si="2"/>
        <v/>
      </c>
    </row>
    <row r="14" spans="1:12">
      <c r="B14" s="104" t="str">
        <f>IF(IF(ISERROR(VLOOKUP(D14,Codigo!$B$4:$C$67,2,FALSE)),"",VLOOKUP(D14,Codigo!$B$4:$C$67,2,FALSE))=D14,"",VLOOKUP(D14,(Codigo!$B$4:$C$67),2,FALSE))</f>
        <v/>
      </c>
      <c r="C14" s="104" t="str">
        <f>IF(IF(ISERROR(VLOOKUP(D14,Codigo!$B$4:$C$67,2,FALSE)),"",VLOOKUP(D14,Codigo!$B$4:$C$67,2,FALSE))=D14,"",VLOOKUP(D14,(Codigo!$B$2:$D$67),3,FALSE))</f>
        <v/>
      </c>
      <c r="D14" s="78"/>
      <c r="E14" s="79"/>
      <c r="F14" s="292"/>
      <c r="G14" s="44"/>
      <c r="H14" s="303"/>
      <c r="J14" s="312" t="str">
        <f t="shared" si="0"/>
        <v/>
      </c>
      <c r="K14" s="313" t="str">
        <f t="shared" si="1"/>
        <v/>
      </c>
      <c r="L14" s="313" t="str">
        <f t="shared" si="2"/>
        <v/>
      </c>
    </row>
    <row r="15" spans="1:12">
      <c r="B15" s="104" t="str">
        <f>IF(IF(ISERROR(VLOOKUP(D15,Codigo!$B$4:$C$67,2,FALSE)),"",VLOOKUP(D15,Codigo!$B$4:$C$67,2,FALSE))=D15,"",VLOOKUP(D15,(Codigo!$B$4:$C$67),2,FALSE))</f>
        <v/>
      </c>
      <c r="C15" s="104" t="str">
        <f>IF(IF(ISERROR(VLOOKUP(D15,Codigo!$B$4:$C$67,2,FALSE)),"",VLOOKUP(D15,Codigo!$B$4:$C$67,2,FALSE))=D15,"",VLOOKUP(D15,(Codigo!$B$2:$D$67),3,FALSE))</f>
        <v/>
      </c>
      <c r="D15" s="78"/>
      <c r="E15" s="79"/>
      <c r="F15" s="292"/>
      <c r="G15" s="44"/>
      <c r="H15" s="303"/>
      <c r="J15" s="312" t="str">
        <f t="shared" si="0"/>
        <v/>
      </c>
      <c r="K15" s="313" t="str">
        <f t="shared" si="1"/>
        <v/>
      </c>
      <c r="L15" s="313" t="str">
        <f t="shared" si="2"/>
        <v/>
      </c>
    </row>
    <row r="16" spans="1:12">
      <c r="B16" s="104" t="str">
        <f>IF(IF(ISERROR(VLOOKUP(D16,Codigo!$B$4:$C$67,2,FALSE)),"",VLOOKUP(D16,Codigo!$B$4:$C$67,2,FALSE))=D16,"",VLOOKUP(D16,(Codigo!$B$4:$C$67),2,FALSE))</f>
        <v/>
      </c>
      <c r="C16" s="104" t="str">
        <f>IF(IF(ISERROR(VLOOKUP(D16,Codigo!$B$4:$C$67,2,FALSE)),"",VLOOKUP(D16,Codigo!$B$4:$C$67,2,FALSE))=D16,"",VLOOKUP(D16,(Codigo!$B$2:$D$67),3,FALSE))</f>
        <v/>
      </c>
      <c r="D16" s="78"/>
      <c r="E16" s="79"/>
      <c r="F16" s="292"/>
      <c r="G16" s="44"/>
      <c r="H16" s="303"/>
      <c r="J16" s="312" t="str">
        <f t="shared" si="0"/>
        <v/>
      </c>
      <c r="K16" s="313" t="str">
        <f t="shared" si="1"/>
        <v/>
      </c>
      <c r="L16" s="313" t="str">
        <f t="shared" si="2"/>
        <v/>
      </c>
    </row>
    <row r="17" spans="2:12">
      <c r="B17" s="104" t="str">
        <f>IF(IF(ISERROR(VLOOKUP(D17,Codigo!$B$4:$C$67,2,FALSE)),"",VLOOKUP(D17,Codigo!$B$4:$C$67,2,FALSE))=D17,"",VLOOKUP(D17,(Codigo!$B$4:$C$67),2,FALSE))</f>
        <v/>
      </c>
      <c r="C17" s="104" t="str">
        <f>IF(IF(ISERROR(VLOOKUP(D17,Codigo!$B$4:$C$67,2,FALSE)),"",VLOOKUP(D17,Codigo!$B$4:$C$67,2,FALSE))=D17,"",VLOOKUP(D17,(Codigo!$B$2:$D$67),3,FALSE))</f>
        <v/>
      </c>
      <c r="D17" s="78"/>
      <c r="E17" s="79"/>
      <c r="F17" s="292"/>
      <c r="G17" s="44"/>
      <c r="H17" s="303"/>
      <c r="J17" s="312" t="str">
        <f t="shared" si="0"/>
        <v/>
      </c>
      <c r="K17" s="313" t="str">
        <f t="shared" si="1"/>
        <v/>
      </c>
      <c r="L17" s="313" t="str">
        <f t="shared" si="2"/>
        <v/>
      </c>
    </row>
    <row r="18" spans="2:12">
      <c r="B18" s="104" t="str">
        <f>IF(IF(ISERROR(VLOOKUP(D18,Codigo!$B$4:$C$67,2,FALSE)),"",VLOOKUP(D18,Codigo!$B$4:$C$67,2,FALSE))=D18,"",VLOOKUP(D18,(Codigo!$B$4:$C$67),2,FALSE))</f>
        <v/>
      </c>
      <c r="C18" s="104" t="str">
        <f>IF(IF(ISERROR(VLOOKUP(D18,Codigo!$B$4:$C$67,2,FALSE)),"",VLOOKUP(D18,Codigo!$B$4:$C$67,2,FALSE))=D18,"",VLOOKUP(D18,(Codigo!$B$2:$D$67),3,FALSE))</f>
        <v/>
      </c>
      <c r="D18" s="78"/>
      <c r="E18" s="79"/>
      <c r="F18" s="292"/>
      <c r="G18" s="44"/>
      <c r="H18" s="303"/>
      <c r="J18" s="312" t="str">
        <f t="shared" si="0"/>
        <v/>
      </c>
      <c r="K18" s="313" t="str">
        <f t="shared" si="1"/>
        <v/>
      </c>
      <c r="L18" s="313" t="str">
        <f t="shared" si="2"/>
        <v/>
      </c>
    </row>
    <row r="19" spans="2:12">
      <c r="B19" s="104" t="str">
        <f>IF(IF(ISERROR(VLOOKUP(D19,Codigo!$B$4:$C$67,2,FALSE)),"",VLOOKUP(D19,Codigo!$B$4:$C$67,2,FALSE))=D19,"",VLOOKUP(D19,(Codigo!$B$4:$C$67),2,FALSE))</f>
        <v/>
      </c>
      <c r="C19" s="104" t="str">
        <f>IF(IF(ISERROR(VLOOKUP(D19,Codigo!$B$4:$C$67,2,FALSE)),"",VLOOKUP(D19,Codigo!$B$4:$C$67,2,FALSE))=D19,"",VLOOKUP(D19,(Codigo!$B$2:$D$67),3,FALSE))</f>
        <v/>
      </c>
      <c r="D19" s="78"/>
      <c r="E19" s="79"/>
      <c r="F19" s="292"/>
      <c r="G19" s="44"/>
      <c r="H19" s="303"/>
      <c r="J19" s="312" t="str">
        <f t="shared" si="0"/>
        <v/>
      </c>
      <c r="K19" s="313" t="str">
        <f t="shared" si="1"/>
        <v/>
      </c>
      <c r="L19" s="313" t="str">
        <f t="shared" si="2"/>
        <v/>
      </c>
    </row>
    <row r="20" spans="2:12">
      <c r="B20" s="104" t="str">
        <f>IF(IF(ISERROR(VLOOKUP(D20,Codigo!$B$4:$C$67,2,FALSE)),"",VLOOKUP(D20,Codigo!$B$4:$C$67,2,FALSE))=D20,"",VLOOKUP(D20,(Codigo!$B$4:$C$67),2,FALSE))</f>
        <v/>
      </c>
      <c r="C20" s="104" t="str">
        <f>IF(IF(ISERROR(VLOOKUP(D20,Codigo!$B$4:$C$67,2,FALSE)),"",VLOOKUP(D20,Codigo!$B$4:$C$67,2,FALSE))=D20,"",VLOOKUP(D20,(Codigo!$B$2:$D$67),3,FALSE))</f>
        <v/>
      </c>
      <c r="D20" s="78"/>
      <c r="E20" s="79"/>
      <c r="F20" s="292"/>
      <c r="G20" s="44"/>
      <c r="H20" s="303"/>
      <c r="J20" s="312" t="str">
        <f t="shared" si="0"/>
        <v/>
      </c>
      <c r="K20" s="313" t="str">
        <f t="shared" si="1"/>
        <v/>
      </c>
      <c r="L20" s="313" t="str">
        <f t="shared" si="2"/>
        <v/>
      </c>
    </row>
    <row r="21" spans="2:12">
      <c r="B21" s="104" t="str">
        <f>IF(IF(ISERROR(VLOOKUP(D21,Codigo!$B$4:$C$67,2,FALSE)),"",VLOOKUP(D21,Codigo!$B$4:$C$67,2,FALSE))=D21,"",VLOOKUP(D21,(Codigo!$B$4:$C$67),2,FALSE))</f>
        <v/>
      </c>
      <c r="C21" s="104" t="str">
        <f>IF(IF(ISERROR(VLOOKUP(D21,Codigo!$B$4:$C$67,2,FALSE)),"",VLOOKUP(D21,Codigo!$B$4:$C$67,2,FALSE))=D21,"",VLOOKUP(D21,(Codigo!$B$2:$D$67),3,FALSE))</f>
        <v/>
      </c>
      <c r="D21" s="78"/>
      <c r="E21" s="79"/>
      <c r="F21" s="292"/>
      <c r="G21" s="44"/>
      <c r="H21" s="303"/>
      <c r="J21" s="312" t="str">
        <f t="shared" si="0"/>
        <v/>
      </c>
      <c r="K21" s="313" t="str">
        <f t="shared" si="1"/>
        <v/>
      </c>
      <c r="L21" s="313" t="str">
        <f t="shared" si="2"/>
        <v/>
      </c>
    </row>
    <row r="22" spans="2:12">
      <c r="B22" s="104" t="str">
        <f>IF(IF(ISERROR(VLOOKUP(D22,Codigo!$B$4:$C$67,2,FALSE)),"",VLOOKUP(D22,Codigo!$B$4:$C$67,2,FALSE))=D22,"",VLOOKUP(D22,(Codigo!$B$4:$C$67),2,FALSE))</f>
        <v/>
      </c>
      <c r="C22" s="104" t="str">
        <f>IF(IF(ISERROR(VLOOKUP(D22,Codigo!$B$4:$C$67,2,FALSE)),"",VLOOKUP(D22,Codigo!$B$4:$C$67,2,FALSE))=D22,"",VLOOKUP(D22,(Codigo!$B$2:$D$67),3,FALSE))</f>
        <v/>
      </c>
      <c r="D22" s="78"/>
      <c r="E22" s="79"/>
      <c r="F22" s="292"/>
      <c r="G22" s="44"/>
      <c r="H22" s="303"/>
      <c r="J22" s="312" t="str">
        <f t="shared" si="0"/>
        <v/>
      </c>
      <c r="K22" s="313" t="str">
        <f t="shared" si="1"/>
        <v/>
      </c>
      <c r="L22" s="313" t="str">
        <f t="shared" si="2"/>
        <v/>
      </c>
    </row>
    <row r="23" spans="2:12">
      <c r="B23" s="104" t="str">
        <f>IF(IF(ISERROR(VLOOKUP(D23,Codigo!$B$4:$C$67,2,FALSE)),"",VLOOKUP(D23,Codigo!$B$4:$C$67,2,FALSE))=D23,"",VLOOKUP(D23,(Codigo!$B$4:$C$67),2,FALSE))</f>
        <v/>
      </c>
      <c r="C23" s="104" t="str">
        <f>IF(IF(ISERROR(VLOOKUP(D23,Codigo!$B$4:$C$67,2,FALSE)),"",VLOOKUP(D23,Codigo!$B$4:$C$67,2,FALSE))=D23,"",VLOOKUP(D23,(Codigo!$B$2:$D$67),3,FALSE))</f>
        <v/>
      </c>
      <c r="D23" s="78"/>
      <c r="E23" s="79"/>
      <c r="F23" s="292"/>
      <c r="G23" s="44"/>
      <c r="H23" s="303"/>
      <c r="J23" s="312" t="str">
        <f t="shared" si="0"/>
        <v/>
      </c>
      <c r="K23" s="313" t="str">
        <f t="shared" si="1"/>
        <v/>
      </c>
      <c r="L23" s="313" t="str">
        <f t="shared" si="2"/>
        <v/>
      </c>
    </row>
    <row r="24" spans="2:12">
      <c r="B24" s="104" t="str">
        <f>IF(IF(ISERROR(VLOOKUP(D24,Codigo!$B$4:$C$67,2,FALSE)),"",VLOOKUP(D24,Codigo!$B$4:$C$67,2,FALSE))=D24,"",VLOOKUP(D24,(Codigo!$B$4:$C$67),2,FALSE))</f>
        <v/>
      </c>
      <c r="C24" s="104" t="str">
        <f>IF(IF(ISERROR(VLOOKUP(D24,Codigo!$B$4:$C$67,2,FALSE)),"",VLOOKUP(D24,Codigo!$B$4:$C$67,2,FALSE))=D24,"",VLOOKUP(D24,(Codigo!$B$2:$D$67),3,FALSE))</f>
        <v/>
      </c>
      <c r="D24" s="78"/>
      <c r="E24" s="79"/>
      <c r="F24" s="292"/>
      <c r="G24" s="44"/>
      <c r="H24" s="303"/>
      <c r="J24" s="312" t="str">
        <f t="shared" si="0"/>
        <v/>
      </c>
      <c r="K24" s="313" t="str">
        <f t="shared" si="1"/>
        <v/>
      </c>
      <c r="L24" s="313" t="str">
        <f t="shared" si="2"/>
        <v/>
      </c>
    </row>
    <row r="25" spans="2:12">
      <c r="B25" s="104" t="str">
        <f>IF(IF(ISERROR(VLOOKUP(D25,Codigo!$B$4:$C$67,2,FALSE)),"",VLOOKUP(D25,Codigo!$B$4:$C$67,2,FALSE))=D25,"",VLOOKUP(D25,(Codigo!$B$4:$C$67),2,FALSE))</f>
        <v/>
      </c>
      <c r="C25" s="104" t="str">
        <f>IF(IF(ISERROR(VLOOKUP(D25,Codigo!$B$4:$C$67,2,FALSE)),"",VLOOKUP(D25,Codigo!$B$4:$C$67,2,FALSE))=D25,"",VLOOKUP(D25,(Codigo!$B$2:$D$67),3,FALSE))</f>
        <v/>
      </c>
      <c r="D25" s="78"/>
      <c r="E25" s="79"/>
      <c r="F25" s="292"/>
      <c r="G25" s="44"/>
      <c r="H25" s="303"/>
      <c r="J25" s="312" t="str">
        <f t="shared" si="0"/>
        <v/>
      </c>
      <c r="K25" s="313" t="str">
        <f t="shared" si="1"/>
        <v/>
      </c>
      <c r="L25" s="313" t="str">
        <f t="shared" si="2"/>
        <v/>
      </c>
    </row>
    <row r="26" spans="2:12">
      <c r="B26" s="104" t="str">
        <f>IF(IF(ISERROR(VLOOKUP(D26,Codigo!$B$4:$C$67,2,FALSE)),"",VLOOKUP(D26,Codigo!$B$4:$C$67,2,FALSE))=D26,"",VLOOKUP(D26,(Codigo!$B$4:$C$67),2,FALSE))</f>
        <v/>
      </c>
      <c r="C26" s="104" t="str">
        <f>IF(IF(ISERROR(VLOOKUP(D26,Codigo!$B$4:$C$67,2,FALSE)),"",VLOOKUP(D26,Codigo!$B$4:$C$67,2,FALSE))=D26,"",VLOOKUP(D26,(Codigo!$B$2:$D$67),3,FALSE))</f>
        <v/>
      </c>
      <c r="D26" s="78"/>
      <c r="E26" s="79"/>
      <c r="F26" s="292"/>
      <c r="G26" s="44"/>
      <c r="H26" s="303"/>
      <c r="J26" s="312" t="str">
        <f t="shared" si="0"/>
        <v/>
      </c>
      <c r="K26" s="313" t="str">
        <f t="shared" si="1"/>
        <v/>
      </c>
      <c r="L26" s="313" t="str">
        <f t="shared" si="2"/>
        <v/>
      </c>
    </row>
    <row r="27" spans="2:12">
      <c r="B27" s="104" t="str">
        <f>IF(IF(ISERROR(VLOOKUP(D27,Codigo!$B$4:$C$67,2,FALSE)),"",VLOOKUP(D27,Codigo!$B$4:$C$67,2,FALSE))=D27,"",VLOOKUP(D27,(Codigo!$B$4:$C$67),2,FALSE))</f>
        <v/>
      </c>
      <c r="C27" s="104" t="str">
        <f>IF(IF(ISERROR(VLOOKUP(D27,Codigo!$B$4:$C$67,2,FALSE)),"",VLOOKUP(D27,Codigo!$B$4:$C$67,2,FALSE))=D27,"",VLOOKUP(D27,(Codigo!$B$2:$D$67),3,FALSE))</f>
        <v/>
      </c>
      <c r="D27" s="78"/>
      <c r="E27" s="79"/>
      <c r="F27" s="292"/>
      <c r="G27" s="44"/>
      <c r="H27" s="303"/>
      <c r="J27" s="312" t="str">
        <f t="shared" si="0"/>
        <v/>
      </c>
      <c r="K27" s="313" t="str">
        <f t="shared" si="1"/>
        <v/>
      </c>
      <c r="L27" s="313" t="str">
        <f t="shared" si="2"/>
        <v/>
      </c>
    </row>
    <row r="28" spans="2:12">
      <c r="B28" s="104" t="str">
        <f>IF(IF(ISERROR(VLOOKUP(D28,Codigo!$B$4:$C$67,2,FALSE)),"",VLOOKUP(D28,Codigo!$B$4:$C$67,2,FALSE))=D28,"",VLOOKUP(D28,(Codigo!$B$4:$C$67),2,FALSE))</f>
        <v/>
      </c>
      <c r="C28" s="104" t="str">
        <f>IF(IF(ISERROR(VLOOKUP(D28,Codigo!$B$4:$C$67,2,FALSE)),"",VLOOKUP(D28,Codigo!$B$4:$C$67,2,FALSE))=D28,"",VLOOKUP(D28,(Codigo!$B$2:$D$67),3,FALSE))</f>
        <v/>
      </c>
      <c r="D28" s="78"/>
      <c r="E28" s="79"/>
      <c r="F28" s="292"/>
      <c r="G28" s="44"/>
      <c r="H28" s="303"/>
      <c r="J28" s="312" t="str">
        <f t="shared" si="0"/>
        <v/>
      </c>
      <c r="K28" s="313" t="str">
        <f t="shared" si="1"/>
        <v/>
      </c>
      <c r="L28" s="313" t="str">
        <f t="shared" si="2"/>
        <v/>
      </c>
    </row>
    <row r="29" spans="2:12">
      <c r="B29" s="104" t="str">
        <f>IF(IF(ISERROR(VLOOKUP(D29,Codigo!$B$4:$C$67,2,FALSE)),"",VLOOKUP(D29,Codigo!$B$4:$C$67,2,FALSE))=D29,"",VLOOKUP(D29,(Codigo!$B$4:$C$67),2,FALSE))</f>
        <v/>
      </c>
      <c r="C29" s="104" t="str">
        <f>IF(IF(ISERROR(VLOOKUP(D29,Codigo!$B$4:$C$67,2,FALSE)),"",VLOOKUP(D29,Codigo!$B$4:$C$67,2,FALSE))=D29,"",VLOOKUP(D29,(Codigo!$B$2:$D$67),3,FALSE))</f>
        <v/>
      </c>
      <c r="D29" s="78"/>
      <c r="E29" s="79"/>
      <c r="F29" s="292"/>
      <c r="G29" s="44"/>
      <c r="H29" s="303"/>
      <c r="J29" s="312" t="str">
        <f t="shared" si="0"/>
        <v/>
      </c>
      <c r="K29" s="313" t="str">
        <f t="shared" si="1"/>
        <v/>
      </c>
      <c r="L29" s="313" t="str">
        <f t="shared" si="2"/>
        <v/>
      </c>
    </row>
    <row r="30" spans="2:12">
      <c r="B30" s="104" t="str">
        <f>IF(IF(ISERROR(VLOOKUP(D30,Codigo!$B$4:$C$67,2,FALSE)),"",VLOOKUP(D30,Codigo!$B$4:$C$67,2,FALSE))=D30,"",VLOOKUP(D30,(Codigo!$B$4:$C$67),2,FALSE))</f>
        <v/>
      </c>
      <c r="C30" s="104" t="str">
        <f>IF(IF(ISERROR(VLOOKUP(D30,Codigo!$B$4:$C$67,2,FALSE)),"",VLOOKUP(D30,Codigo!$B$4:$C$67,2,FALSE))=D30,"",VLOOKUP(D30,(Codigo!$B$2:$D$67),3,FALSE))</f>
        <v/>
      </c>
      <c r="D30" s="78"/>
      <c r="E30" s="80"/>
      <c r="F30" s="292"/>
      <c r="G30" s="44"/>
      <c r="H30" s="303"/>
      <c r="J30" s="312" t="str">
        <f t="shared" si="0"/>
        <v/>
      </c>
      <c r="K30" s="313" t="str">
        <f t="shared" si="1"/>
        <v/>
      </c>
      <c r="L30" s="313" t="str">
        <f t="shared" si="2"/>
        <v/>
      </c>
    </row>
    <row r="31" spans="2:12">
      <c r="B31" s="104" t="str">
        <f>IF(IF(ISERROR(VLOOKUP(D31,Codigo!$B$4:$C$67,2,FALSE)),"",VLOOKUP(D31,Codigo!$B$4:$C$67,2,FALSE))=D31,"",VLOOKUP(D31,(Codigo!$B$4:$C$67),2,FALSE))</f>
        <v/>
      </c>
      <c r="C31" s="104" t="str">
        <f>IF(IF(ISERROR(VLOOKUP(D31,Codigo!$B$4:$C$67,2,FALSE)),"",VLOOKUP(D31,Codigo!$B$4:$C$67,2,FALSE))=D31,"",VLOOKUP(D31,(Codigo!$B$2:$D$67),3,FALSE))</f>
        <v/>
      </c>
      <c r="D31" s="78"/>
      <c r="E31" s="79"/>
      <c r="F31" s="292"/>
      <c r="G31" s="44"/>
      <c r="H31" s="303"/>
      <c r="J31" s="312" t="str">
        <f t="shared" si="0"/>
        <v/>
      </c>
      <c r="K31" s="313" t="str">
        <f t="shared" si="1"/>
        <v/>
      </c>
      <c r="L31" s="313" t="str">
        <f t="shared" si="2"/>
        <v/>
      </c>
    </row>
    <row r="32" spans="2:12">
      <c r="B32" s="104" t="str">
        <f>IF(IF(ISERROR(VLOOKUP(D32,Codigo!$B$4:$C$67,2,FALSE)),"",VLOOKUP(D32,Codigo!$B$4:$C$67,2,FALSE))=D32,"",VLOOKUP(D32,(Codigo!$B$4:$C$67),2,FALSE))</f>
        <v/>
      </c>
      <c r="C32" s="104" t="str">
        <f>IF(IF(ISERROR(VLOOKUP(D32,Codigo!$B$4:$C$67,2,FALSE)),"",VLOOKUP(D32,Codigo!$B$4:$C$67,2,FALSE))=D32,"",VLOOKUP(D32,(Codigo!$B$2:$D$67),3,FALSE))</f>
        <v/>
      </c>
      <c r="D32" s="78"/>
      <c r="E32" s="79"/>
      <c r="F32" s="292"/>
      <c r="G32" s="44"/>
      <c r="H32" s="303"/>
      <c r="J32" s="312" t="str">
        <f t="shared" si="0"/>
        <v/>
      </c>
      <c r="K32" s="313" t="str">
        <f t="shared" si="1"/>
        <v/>
      </c>
      <c r="L32" s="313" t="str">
        <f t="shared" si="2"/>
        <v/>
      </c>
    </row>
    <row r="33" spans="2:12">
      <c r="B33" s="104" t="str">
        <f>IF(IF(ISERROR(VLOOKUP(D33,Codigo!$B$4:$C$67,2,FALSE)),"",VLOOKUP(D33,Codigo!$B$4:$C$67,2,FALSE))=D33,"",VLOOKUP(D33,(Codigo!$B$4:$C$67),2,FALSE))</f>
        <v/>
      </c>
      <c r="C33" s="104" t="str">
        <f>IF(IF(ISERROR(VLOOKUP(D33,Codigo!$B$4:$C$67,2,FALSE)),"",VLOOKUP(D33,Codigo!$B$4:$C$67,2,FALSE))=D33,"",VLOOKUP(D33,(Codigo!$B$2:$D$67),3,FALSE))</f>
        <v/>
      </c>
      <c r="D33" s="78"/>
      <c r="E33" s="79"/>
      <c r="F33" s="292"/>
      <c r="G33" s="44"/>
      <c r="H33" s="303"/>
      <c r="J33" s="312" t="str">
        <f t="shared" si="0"/>
        <v/>
      </c>
      <c r="K33" s="313" t="str">
        <f t="shared" si="1"/>
        <v/>
      </c>
      <c r="L33" s="313" t="str">
        <f t="shared" si="2"/>
        <v/>
      </c>
    </row>
    <row r="34" spans="2:12">
      <c r="B34" s="104" t="str">
        <f>IF(IF(ISERROR(VLOOKUP(D34,Codigo!$B$4:$C$67,2,FALSE)),"",VLOOKUP(D34,Codigo!$B$4:$C$67,2,FALSE))=D34,"",VLOOKUP(D34,(Codigo!$B$4:$C$67),2,FALSE))</f>
        <v/>
      </c>
      <c r="C34" s="104" t="str">
        <f>IF(IF(ISERROR(VLOOKUP(D34,Codigo!$B$4:$C$67,2,FALSE)),"",VLOOKUP(D34,Codigo!$B$4:$C$67,2,FALSE))=D34,"",VLOOKUP(D34,(Codigo!$B$2:$D$67),3,FALSE))</f>
        <v/>
      </c>
      <c r="D34" s="78"/>
      <c r="E34" s="79"/>
      <c r="F34" s="292"/>
      <c r="G34" s="44"/>
      <c r="H34" s="303"/>
      <c r="J34" s="312" t="str">
        <f t="shared" si="0"/>
        <v/>
      </c>
      <c r="K34" s="313" t="str">
        <f t="shared" si="1"/>
        <v/>
      </c>
      <c r="L34" s="313" t="str">
        <f t="shared" si="2"/>
        <v/>
      </c>
    </row>
    <row r="35" spans="2:12">
      <c r="B35" s="104" t="str">
        <f>IF(IF(ISERROR(VLOOKUP(D35,Codigo!$B$4:$C$67,2,FALSE)),"",VLOOKUP(D35,Codigo!$B$4:$C$67,2,FALSE))=D35,"",VLOOKUP(D35,(Codigo!$B$4:$C$67),2,FALSE))</f>
        <v/>
      </c>
      <c r="C35" s="104" t="str">
        <f>IF(IF(ISERROR(VLOOKUP(D35,Codigo!$B$4:$C$67,2,FALSE)),"",VLOOKUP(D35,Codigo!$B$4:$C$67,2,FALSE))=D35,"",VLOOKUP(D35,(Codigo!$B$2:$D$67),3,FALSE))</f>
        <v/>
      </c>
      <c r="D35" s="78"/>
      <c r="E35" s="79"/>
      <c r="F35" s="292"/>
      <c r="G35" s="44"/>
      <c r="H35" s="303"/>
      <c r="J35" s="312" t="str">
        <f t="shared" si="0"/>
        <v/>
      </c>
      <c r="K35" s="313" t="str">
        <f t="shared" si="1"/>
        <v/>
      </c>
      <c r="L35" s="313" t="str">
        <f t="shared" si="2"/>
        <v/>
      </c>
    </row>
    <row r="36" spans="2:12">
      <c r="B36" s="104" t="str">
        <f>IF(IF(ISERROR(VLOOKUP(D36,Codigo!$B$4:$C$67,2,FALSE)),"",VLOOKUP(D36,Codigo!$B$4:$C$67,2,FALSE))=D36,"",VLOOKUP(D36,(Codigo!$B$4:$C$67),2,FALSE))</f>
        <v/>
      </c>
      <c r="C36" s="104" t="str">
        <f>IF(IF(ISERROR(VLOOKUP(D36,Codigo!$B$4:$C$67,2,FALSE)),"",VLOOKUP(D36,Codigo!$B$4:$C$67,2,FALSE))=D36,"",VLOOKUP(D36,(Codigo!$B$2:$D$67),3,FALSE))</f>
        <v/>
      </c>
      <c r="D36" s="78"/>
      <c r="E36" s="79"/>
      <c r="F36" s="292"/>
      <c r="G36" s="44"/>
      <c r="H36" s="303"/>
      <c r="J36" s="312" t="str">
        <f t="shared" si="0"/>
        <v/>
      </c>
      <c r="K36" s="313" t="str">
        <f t="shared" si="1"/>
        <v/>
      </c>
      <c r="L36" s="313" t="str">
        <f t="shared" si="2"/>
        <v/>
      </c>
    </row>
    <row r="37" spans="2:12">
      <c r="B37" s="104" t="str">
        <f>IF(IF(ISERROR(VLOOKUP(D37,Codigo!$B$4:$C$67,2,FALSE)),"",VLOOKUP(D37,Codigo!$B$4:$C$67,2,FALSE))=D37,"",VLOOKUP(D37,(Codigo!$B$4:$C$67),2,FALSE))</f>
        <v/>
      </c>
      <c r="C37" s="104" t="str">
        <f>IF(IF(ISERROR(VLOOKUP(D37,Codigo!$B$4:$C$67,2,FALSE)),"",VLOOKUP(D37,Codigo!$B$4:$C$67,2,FALSE))=D37,"",VLOOKUP(D37,(Codigo!$B$2:$D$67),3,FALSE))</f>
        <v/>
      </c>
      <c r="D37" s="78"/>
      <c r="E37" s="79"/>
      <c r="F37" s="292"/>
      <c r="G37" s="44"/>
      <c r="H37" s="303"/>
      <c r="J37" s="312" t="str">
        <f t="shared" si="0"/>
        <v/>
      </c>
      <c r="K37" s="313" t="str">
        <f t="shared" si="1"/>
        <v/>
      </c>
      <c r="L37" s="313" t="str">
        <f t="shared" si="2"/>
        <v/>
      </c>
    </row>
    <row r="38" spans="2:12">
      <c r="B38" s="104" t="str">
        <f>IF(IF(ISERROR(VLOOKUP(D38,Codigo!$B$4:$C$67,2,FALSE)),"",VLOOKUP(D38,Codigo!$B$4:$C$67,2,FALSE))=D38,"",VLOOKUP(D38,(Codigo!$B$4:$C$67),2,FALSE))</f>
        <v/>
      </c>
      <c r="C38" s="104" t="str">
        <f>IF(IF(ISERROR(VLOOKUP(D38,Codigo!$B$4:$C$67,2,FALSE)),"",VLOOKUP(D38,Codigo!$B$4:$C$67,2,FALSE))=D38,"",VLOOKUP(D38,(Codigo!$B$2:$D$67),3,FALSE))</f>
        <v/>
      </c>
      <c r="D38" s="78"/>
      <c r="E38" s="79"/>
      <c r="F38" s="292"/>
      <c r="G38" s="44"/>
      <c r="H38" s="293"/>
      <c r="J38" s="312" t="str">
        <f t="shared" si="0"/>
        <v/>
      </c>
      <c r="K38" s="313" t="str">
        <f t="shared" si="1"/>
        <v/>
      </c>
      <c r="L38" s="313" t="str">
        <f t="shared" si="2"/>
        <v/>
      </c>
    </row>
    <row r="39" spans="2:12">
      <c r="B39" s="104" t="str">
        <f>IF(IF(ISERROR(VLOOKUP(D39,Codigo!$B$4:$C$67,2,FALSE)),"",VLOOKUP(D39,Codigo!$B$4:$C$67,2,FALSE))=D39,"",VLOOKUP(D39,(Codigo!$B$4:$C$67),2,FALSE))</f>
        <v/>
      </c>
      <c r="C39" s="104" t="str">
        <f>IF(IF(ISERROR(VLOOKUP(D39,Codigo!$B$4:$C$67,2,FALSE)),"",VLOOKUP(D39,Codigo!$B$4:$C$67,2,FALSE))=D39,"",VLOOKUP(D39,(Codigo!$B$2:$D$67),3,FALSE))</f>
        <v/>
      </c>
      <c r="D39" s="78"/>
      <c r="E39" s="79"/>
      <c r="F39" s="292"/>
      <c r="G39" s="44"/>
      <c r="H39" s="293"/>
      <c r="J39" s="312" t="str">
        <f t="shared" si="0"/>
        <v/>
      </c>
      <c r="K39" s="313" t="str">
        <f t="shared" si="1"/>
        <v/>
      </c>
      <c r="L39" s="313" t="str">
        <f t="shared" si="2"/>
        <v/>
      </c>
    </row>
    <row r="40" spans="2:12">
      <c r="B40" s="104" t="str">
        <f>IF(IF(ISERROR(VLOOKUP(D40,Codigo!$B$4:$C$67,2,FALSE)),"",VLOOKUP(D40,Codigo!$B$4:$C$67,2,FALSE))=D40,"",VLOOKUP(D40,(Codigo!$B$4:$C$67),2,FALSE))</f>
        <v/>
      </c>
      <c r="C40" s="104" t="str">
        <f>IF(IF(ISERROR(VLOOKUP(D40,Codigo!$B$4:$C$67,2,FALSE)),"",VLOOKUP(D40,Codigo!$B$4:$C$67,2,FALSE))=D40,"",VLOOKUP(D40,(Codigo!$B$2:$D$67),3,FALSE))</f>
        <v/>
      </c>
      <c r="D40" s="78"/>
      <c r="E40" s="79"/>
      <c r="F40" s="292"/>
      <c r="G40" s="44"/>
      <c r="H40" s="293"/>
      <c r="J40" s="312" t="str">
        <f t="shared" si="0"/>
        <v/>
      </c>
      <c r="K40" s="313" t="str">
        <f t="shared" si="1"/>
        <v/>
      </c>
      <c r="L40" s="313" t="str">
        <f t="shared" si="2"/>
        <v/>
      </c>
    </row>
    <row r="41" spans="2:12">
      <c r="B41" s="104" t="str">
        <f>IF(IF(ISERROR(VLOOKUP(D41,Codigo!$B$4:$C$67,2,FALSE)),"",VLOOKUP(D41,Codigo!$B$4:$C$67,2,FALSE))=D41,"",VLOOKUP(D41,(Codigo!$B$4:$C$67),2,FALSE))</f>
        <v/>
      </c>
      <c r="C41" s="104" t="str">
        <f>IF(IF(ISERROR(VLOOKUP(D41,Codigo!$B$4:$C$67,2,FALSE)),"",VLOOKUP(D41,Codigo!$B$4:$C$67,2,FALSE))=D41,"",VLOOKUP(D41,(Codigo!$B$2:$D$67),3,FALSE))</f>
        <v/>
      </c>
      <c r="D41" s="78"/>
      <c r="E41" s="79"/>
      <c r="F41" s="292"/>
      <c r="G41" s="44"/>
      <c r="H41" s="293"/>
      <c r="J41" s="312" t="str">
        <f t="shared" si="0"/>
        <v/>
      </c>
      <c r="K41" s="313" t="str">
        <f t="shared" si="1"/>
        <v/>
      </c>
      <c r="L41" s="313" t="str">
        <f t="shared" si="2"/>
        <v/>
      </c>
    </row>
    <row r="42" spans="2:12">
      <c r="B42" s="104" t="str">
        <f>IF(IF(ISERROR(VLOOKUP(D42,Codigo!$B$4:$C$67,2,FALSE)),"",VLOOKUP(D42,Codigo!$B$4:$C$67,2,FALSE))=D42,"",VLOOKUP(D42,(Codigo!$B$4:$C$67),2,FALSE))</f>
        <v/>
      </c>
      <c r="C42" s="104" t="str">
        <f>IF(IF(ISERROR(VLOOKUP(D42,Codigo!$B$4:$C$67,2,FALSE)),"",VLOOKUP(D42,Codigo!$B$4:$C$67,2,FALSE))=D42,"",VLOOKUP(D42,(Codigo!$B$2:$D$67),3,FALSE))</f>
        <v/>
      </c>
      <c r="D42" s="78"/>
      <c r="E42" s="79"/>
      <c r="F42" s="292"/>
      <c r="G42" s="44"/>
      <c r="H42" s="293"/>
      <c r="J42" s="312" t="str">
        <f t="shared" si="0"/>
        <v/>
      </c>
      <c r="K42" s="313" t="str">
        <f t="shared" si="1"/>
        <v/>
      </c>
      <c r="L42" s="313" t="str">
        <f t="shared" si="2"/>
        <v/>
      </c>
    </row>
    <row r="43" spans="2:12">
      <c r="B43" s="104" t="str">
        <f>IF(IF(ISERROR(VLOOKUP(D43,Codigo!$B$4:$C$67,2,FALSE)),"",VLOOKUP(D43,Codigo!$B$4:$C$67,2,FALSE))=D43,"",VLOOKUP(D43,(Codigo!$B$4:$C$67),2,FALSE))</f>
        <v/>
      </c>
      <c r="C43" s="104" t="str">
        <f>IF(IF(ISERROR(VLOOKUP(D43,Codigo!$B$4:$C$67,2,FALSE)),"",VLOOKUP(D43,Codigo!$B$4:$C$67,2,FALSE))=D43,"",VLOOKUP(D43,(Codigo!$B$2:$D$67),3,FALSE))</f>
        <v/>
      </c>
      <c r="D43" s="78"/>
      <c r="E43" s="79"/>
      <c r="F43" s="292"/>
      <c r="G43" s="44"/>
      <c r="H43" s="293"/>
      <c r="J43" s="312" t="str">
        <f t="shared" si="0"/>
        <v/>
      </c>
      <c r="K43" s="313" t="str">
        <f t="shared" si="1"/>
        <v/>
      </c>
      <c r="L43" s="313" t="str">
        <f t="shared" si="2"/>
        <v/>
      </c>
    </row>
    <row r="44" spans="2:12">
      <c r="B44" s="104" t="str">
        <f>IF(IF(ISERROR(VLOOKUP(D44,Codigo!$B$4:$C$67,2,FALSE)),"",VLOOKUP(D44,Codigo!$B$4:$C$67,2,FALSE))=D44,"",VLOOKUP(D44,(Codigo!$B$4:$C$67),2,FALSE))</f>
        <v/>
      </c>
      <c r="C44" s="104" t="str">
        <f>IF(IF(ISERROR(VLOOKUP(D44,Codigo!$B$4:$C$67,2,FALSE)),"",VLOOKUP(D44,Codigo!$B$4:$C$67,2,FALSE))=D44,"",VLOOKUP(D44,(Codigo!$B$2:$D$67),3,FALSE))</f>
        <v/>
      </c>
      <c r="D44" s="78"/>
      <c r="E44" s="79"/>
      <c r="F44" s="292"/>
      <c r="G44" s="44"/>
      <c r="H44" s="293"/>
      <c r="J44" s="312" t="str">
        <f t="shared" si="0"/>
        <v/>
      </c>
      <c r="K44" s="313" t="str">
        <f t="shared" si="1"/>
        <v/>
      </c>
      <c r="L44" s="313" t="str">
        <f t="shared" si="2"/>
        <v/>
      </c>
    </row>
    <row r="45" spans="2:12">
      <c r="B45" s="104" t="str">
        <f>IF(IF(ISERROR(VLOOKUP(D45,Codigo!$B$4:$C$67,2,FALSE)),"",VLOOKUP(D45,Codigo!$B$4:$C$67,2,FALSE))=D45,"",VLOOKUP(D45,(Codigo!$B$4:$C$67),2,FALSE))</f>
        <v/>
      </c>
      <c r="C45" s="104" t="str">
        <f>IF(IF(ISERROR(VLOOKUP(D45,Codigo!$B$4:$C$67,2,FALSE)),"",VLOOKUP(D45,Codigo!$B$4:$C$67,2,FALSE))=D45,"",VLOOKUP(D45,(Codigo!$B$2:$D$67),3,FALSE))</f>
        <v/>
      </c>
      <c r="D45" s="78"/>
      <c r="E45" s="79"/>
      <c r="F45" s="292"/>
      <c r="G45" s="44"/>
      <c r="H45" s="293"/>
      <c r="J45" s="312" t="str">
        <f t="shared" si="0"/>
        <v/>
      </c>
      <c r="K45" s="313" t="str">
        <f t="shared" si="1"/>
        <v/>
      </c>
      <c r="L45" s="313" t="str">
        <f t="shared" si="2"/>
        <v/>
      </c>
    </row>
    <row r="46" spans="2:12">
      <c r="B46" s="104" t="str">
        <f>IF(IF(ISERROR(VLOOKUP(D46,Codigo!$B$4:$C$67,2,FALSE)),"",VLOOKUP(D46,Codigo!$B$4:$C$67,2,FALSE))=D46,"",VLOOKUP(D46,(Codigo!$B$4:$C$67),2,FALSE))</f>
        <v/>
      </c>
      <c r="C46" s="104" t="str">
        <f>IF(IF(ISERROR(VLOOKUP(D46,Codigo!$B$4:$C$67,2,FALSE)),"",VLOOKUP(D46,Codigo!$B$4:$C$67,2,FALSE))=D46,"",VLOOKUP(D46,(Codigo!$B$2:$D$67),3,FALSE))</f>
        <v/>
      </c>
      <c r="D46" s="78"/>
      <c r="E46" s="79"/>
      <c r="F46" s="292"/>
      <c r="G46" s="44"/>
      <c r="H46" s="293"/>
      <c r="J46" s="312" t="str">
        <f t="shared" si="0"/>
        <v/>
      </c>
      <c r="K46" s="313" t="str">
        <f t="shared" si="1"/>
        <v/>
      </c>
      <c r="L46" s="313" t="str">
        <f t="shared" si="2"/>
        <v/>
      </c>
    </row>
    <row r="47" spans="2:12">
      <c r="B47" s="104" t="str">
        <f>IF(IF(ISERROR(VLOOKUP(D47,Codigo!$B$4:$C$67,2,FALSE)),"",VLOOKUP(D47,Codigo!$B$4:$C$67,2,FALSE))=D47,"",VLOOKUP(D47,(Codigo!$B$4:$C$67),2,FALSE))</f>
        <v/>
      </c>
      <c r="C47" s="104" t="str">
        <f>IF(IF(ISERROR(VLOOKUP(D47,Codigo!$B$4:$C$67,2,FALSE)),"",VLOOKUP(D47,Codigo!$B$4:$C$67,2,FALSE))=D47,"",VLOOKUP(D47,(Codigo!$B$2:$D$67),3,FALSE))</f>
        <v/>
      </c>
      <c r="D47" s="78"/>
      <c r="E47" s="79"/>
      <c r="F47" s="292"/>
      <c r="G47" s="44"/>
      <c r="H47" s="293"/>
      <c r="J47" s="312" t="str">
        <f t="shared" si="0"/>
        <v/>
      </c>
      <c r="K47" s="313" t="str">
        <f t="shared" si="1"/>
        <v/>
      </c>
      <c r="L47" s="313" t="str">
        <f t="shared" si="2"/>
        <v/>
      </c>
    </row>
    <row r="48" spans="2:12">
      <c r="B48" s="104" t="str">
        <f>IF(IF(ISERROR(VLOOKUP(D48,Codigo!$B$4:$C$67,2,FALSE)),"",VLOOKUP(D48,Codigo!$B$4:$C$67,2,FALSE))=D48,"",VLOOKUP(D48,(Codigo!$B$4:$C$67),2,FALSE))</f>
        <v/>
      </c>
      <c r="C48" s="104" t="str">
        <f>IF(IF(ISERROR(VLOOKUP(D48,Codigo!$B$4:$C$67,2,FALSE)),"",VLOOKUP(D48,Codigo!$B$4:$C$67,2,FALSE))=D48,"",VLOOKUP(D48,(Codigo!$B$2:$D$67),3,FALSE))</f>
        <v/>
      </c>
      <c r="D48" s="78"/>
      <c r="E48" s="79"/>
      <c r="F48" s="292"/>
      <c r="G48" s="44"/>
      <c r="H48" s="293"/>
      <c r="J48" s="312" t="str">
        <f t="shared" si="0"/>
        <v/>
      </c>
      <c r="K48" s="313" t="str">
        <f t="shared" si="1"/>
        <v/>
      </c>
      <c r="L48" s="313" t="str">
        <f t="shared" si="2"/>
        <v/>
      </c>
    </row>
    <row r="49" spans="2:12">
      <c r="B49" s="104" t="str">
        <f>IF(IF(ISERROR(VLOOKUP(D49,Codigo!$B$4:$C$67,2,FALSE)),"",VLOOKUP(D49,Codigo!$B$4:$C$67,2,FALSE))=D49,"",VLOOKUP(D49,(Codigo!$B$4:$C$67),2,FALSE))</f>
        <v/>
      </c>
      <c r="C49" s="104" t="str">
        <f>IF(IF(ISERROR(VLOOKUP(D49,Codigo!$B$4:$C$67,2,FALSE)),"",VLOOKUP(D49,Codigo!$B$4:$C$67,2,FALSE))=D49,"",VLOOKUP(D49,(Codigo!$B$2:$D$67),3,FALSE))</f>
        <v/>
      </c>
      <c r="D49" s="78"/>
      <c r="E49" s="79"/>
      <c r="F49" s="292"/>
      <c r="G49" s="44"/>
      <c r="H49" s="293"/>
      <c r="J49" s="312" t="str">
        <f t="shared" si="0"/>
        <v/>
      </c>
      <c r="K49" s="313" t="str">
        <f t="shared" si="1"/>
        <v/>
      </c>
      <c r="L49" s="313" t="str">
        <f t="shared" si="2"/>
        <v/>
      </c>
    </row>
    <row r="50" spans="2:12">
      <c r="B50" s="104" t="str">
        <f>IF(IF(ISERROR(VLOOKUP(D50,Codigo!$B$4:$C$67,2,FALSE)),"",VLOOKUP(D50,Codigo!$B$4:$C$67,2,FALSE))=D50,"",VLOOKUP(D50,(Codigo!$B$4:$C$67),2,FALSE))</f>
        <v/>
      </c>
      <c r="C50" s="104" t="str">
        <f>IF(IF(ISERROR(VLOOKUP(D50,Codigo!$B$4:$C$67,2,FALSE)),"",VLOOKUP(D50,Codigo!$B$4:$C$67,2,FALSE))=D50,"",VLOOKUP(D50,(Codigo!$B$2:$D$67),3,FALSE))</f>
        <v/>
      </c>
      <c r="D50" s="78"/>
      <c r="E50" s="79"/>
      <c r="F50" s="292"/>
      <c r="G50" s="44"/>
      <c r="H50" s="293"/>
      <c r="J50" s="312" t="str">
        <f t="shared" si="0"/>
        <v/>
      </c>
      <c r="K50" s="313" t="str">
        <f t="shared" si="1"/>
        <v/>
      </c>
      <c r="L50" s="313" t="str">
        <f t="shared" si="2"/>
        <v/>
      </c>
    </row>
    <row r="51" spans="2:12">
      <c r="B51" s="104" t="str">
        <f>IF(IF(ISERROR(VLOOKUP(D51,Codigo!$B$4:$C$67,2,FALSE)),"",VLOOKUP(D51,Codigo!$B$4:$C$67,2,FALSE))=D51,"",VLOOKUP(D51,(Codigo!$B$4:$C$67),2,FALSE))</f>
        <v/>
      </c>
      <c r="C51" s="104" t="str">
        <f>IF(IF(ISERROR(VLOOKUP(D51,Codigo!$B$4:$C$67,2,FALSE)),"",VLOOKUP(D51,Codigo!$B$4:$C$67,2,FALSE))=D51,"",VLOOKUP(D51,(Codigo!$B$2:$D$67),3,FALSE))</f>
        <v/>
      </c>
      <c r="D51" s="78"/>
      <c r="E51" s="79"/>
      <c r="F51" s="292"/>
      <c r="G51" s="44"/>
      <c r="H51" s="293"/>
      <c r="J51" s="312" t="str">
        <f t="shared" si="0"/>
        <v/>
      </c>
      <c r="K51" s="313" t="str">
        <f t="shared" si="1"/>
        <v/>
      </c>
      <c r="L51" s="313" t="str">
        <f t="shared" si="2"/>
        <v/>
      </c>
    </row>
    <row r="52" spans="2:12">
      <c r="B52" s="104" t="str">
        <f>IF(IF(ISERROR(VLOOKUP(D52,Codigo!$B$4:$C$67,2,FALSE)),"",VLOOKUP(D52,Codigo!$B$4:$C$67,2,FALSE))=D52,"",VLOOKUP(D52,(Codigo!$B$4:$C$67),2,FALSE))</f>
        <v/>
      </c>
      <c r="C52" s="104" t="str">
        <f>IF(IF(ISERROR(VLOOKUP(D52,Codigo!$B$4:$C$67,2,FALSE)),"",VLOOKUP(D52,Codigo!$B$4:$C$67,2,FALSE))=D52,"",VLOOKUP(D52,(Codigo!$B$2:$D$67),3,FALSE))</f>
        <v/>
      </c>
      <c r="D52" s="78"/>
      <c r="E52" s="79"/>
      <c r="F52" s="292"/>
      <c r="G52" s="44"/>
      <c r="H52" s="293"/>
      <c r="J52" s="312" t="str">
        <f t="shared" si="0"/>
        <v/>
      </c>
      <c r="K52" s="313" t="str">
        <f t="shared" si="1"/>
        <v/>
      </c>
      <c r="L52" s="313" t="str">
        <f t="shared" si="2"/>
        <v/>
      </c>
    </row>
    <row r="53" spans="2:12">
      <c r="B53" s="104" t="str">
        <f>IF(IF(ISERROR(VLOOKUP(D53,Codigo!$B$4:$C$67,2,FALSE)),"",VLOOKUP(D53,Codigo!$B$4:$C$67,2,FALSE))=D53,"",VLOOKUP(D53,(Codigo!$B$4:$C$67),2,FALSE))</f>
        <v/>
      </c>
      <c r="C53" s="104" t="str">
        <f>IF(IF(ISERROR(VLOOKUP(D53,Codigo!$B$4:$C$67,2,FALSE)),"",VLOOKUP(D53,Codigo!$B$4:$C$67,2,FALSE))=D53,"",VLOOKUP(D53,(Codigo!$B$2:$D$67),3,FALSE))</f>
        <v/>
      </c>
      <c r="D53" s="78"/>
      <c r="E53" s="79"/>
      <c r="F53" s="292"/>
      <c r="G53" s="44"/>
      <c r="H53" s="293"/>
      <c r="J53" s="312" t="str">
        <f t="shared" si="0"/>
        <v/>
      </c>
      <c r="K53" s="313" t="str">
        <f t="shared" si="1"/>
        <v/>
      </c>
      <c r="L53" s="313" t="str">
        <f t="shared" si="2"/>
        <v/>
      </c>
    </row>
    <row r="54" spans="2:12">
      <c r="B54" s="104" t="str">
        <f>IF(IF(ISERROR(VLOOKUP(D54,Codigo!$B$4:$C$67,2,FALSE)),"",VLOOKUP(D54,Codigo!$B$4:$C$67,2,FALSE))=D54,"",VLOOKUP(D54,(Codigo!$B$4:$C$67),2,FALSE))</f>
        <v/>
      </c>
      <c r="C54" s="104" t="str">
        <f>IF(IF(ISERROR(VLOOKUP(D54,Codigo!$B$4:$C$67,2,FALSE)),"",VLOOKUP(D54,Codigo!$B$4:$C$67,2,FALSE))=D54,"",VLOOKUP(D54,(Codigo!$B$2:$D$67),3,FALSE))</f>
        <v/>
      </c>
      <c r="D54" s="78"/>
      <c r="E54" s="79"/>
      <c r="F54" s="292"/>
      <c r="G54" s="44"/>
      <c r="H54" s="293"/>
      <c r="J54" s="312" t="str">
        <f t="shared" si="0"/>
        <v/>
      </c>
      <c r="K54" s="313" t="str">
        <f t="shared" si="1"/>
        <v/>
      </c>
      <c r="L54" s="313" t="str">
        <f t="shared" si="2"/>
        <v/>
      </c>
    </row>
    <row r="55" spans="2:12">
      <c r="B55" s="104" t="str">
        <f>IF(IF(ISERROR(VLOOKUP(D55,Codigo!$B$4:$C$67,2,FALSE)),"",VLOOKUP(D55,Codigo!$B$4:$C$67,2,FALSE))=D55,"",VLOOKUP(D55,(Codigo!$B$4:$C$67),2,FALSE))</f>
        <v/>
      </c>
      <c r="C55" s="104" t="str">
        <f>IF(IF(ISERROR(VLOOKUP(D55,Codigo!$B$4:$C$67,2,FALSE)),"",VLOOKUP(D55,Codigo!$B$4:$C$67,2,FALSE))=D55,"",VLOOKUP(D55,(Codigo!$B$2:$D$67),3,FALSE))</f>
        <v/>
      </c>
      <c r="D55" s="78"/>
      <c r="E55" s="79"/>
      <c r="F55" s="292"/>
      <c r="G55" s="44"/>
      <c r="H55" s="293"/>
      <c r="J55" s="312" t="str">
        <f t="shared" si="0"/>
        <v/>
      </c>
      <c r="K55" s="313" t="str">
        <f t="shared" si="1"/>
        <v/>
      </c>
      <c r="L55" s="313" t="str">
        <f t="shared" si="2"/>
        <v/>
      </c>
    </row>
    <row r="56" spans="2:12">
      <c r="B56" s="104" t="str">
        <f>IF(IF(ISERROR(VLOOKUP(D56,Codigo!$B$4:$C$67,2,FALSE)),"",VLOOKUP(D56,Codigo!$B$4:$C$67,2,FALSE))=D56,"",VLOOKUP(D56,(Codigo!$B$4:$C$67),2,FALSE))</f>
        <v/>
      </c>
      <c r="C56" s="104" t="str">
        <f>IF(IF(ISERROR(VLOOKUP(D56,Codigo!$B$4:$C$67,2,FALSE)),"",VLOOKUP(D56,Codigo!$B$4:$C$67,2,FALSE))=D56,"",VLOOKUP(D56,(Codigo!$B$2:$D$67),3,FALSE))</f>
        <v/>
      </c>
      <c r="D56" s="78"/>
      <c r="E56" s="79"/>
      <c r="F56" s="292"/>
      <c r="G56" s="44"/>
      <c r="H56" s="293"/>
      <c r="J56" s="312" t="str">
        <f t="shared" si="0"/>
        <v/>
      </c>
      <c r="K56" s="313" t="str">
        <f t="shared" si="1"/>
        <v/>
      </c>
      <c r="L56" s="313" t="str">
        <f t="shared" si="2"/>
        <v/>
      </c>
    </row>
    <row r="57" spans="2:12">
      <c r="B57" s="104" t="str">
        <f>IF(IF(ISERROR(VLOOKUP(D57,Codigo!$B$4:$C$67,2,FALSE)),"",VLOOKUP(D57,Codigo!$B$4:$C$67,2,FALSE))=D57,"",VLOOKUP(D57,(Codigo!$B$4:$C$67),2,FALSE))</f>
        <v/>
      </c>
      <c r="C57" s="104" t="str">
        <f>IF(IF(ISERROR(VLOOKUP(D57,Codigo!$B$4:$C$67,2,FALSE)),"",VLOOKUP(D57,Codigo!$B$4:$C$67,2,FALSE))=D57,"",VLOOKUP(D57,(Codigo!$B$2:$D$67),3,FALSE))</f>
        <v/>
      </c>
      <c r="D57" s="78"/>
      <c r="E57" s="79"/>
      <c r="F57" s="292"/>
      <c r="G57" s="44"/>
      <c r="H57" s="293"/>
      <c r="J57" s="312" t="str">
        <f t="shared" si="0"/>
        <v/>
      </c>
      <c r="K57" s="313" t="str">
        <f t="shared" si="1"/>
        <v/>
      </c>
      <c r="L57" s="313" t="str">
        <f t="shared" si="2"/>
        <v/>
      </c>
    </row>
    <row r="58" spans="2:12">
      <c r="B58" s="104" t="str">
        <f>IF(IF(ISERROR(VLOOKUP(D58,Codigo!$B$4:$C$67,2,FALSE)),"",VLOOKUP(D58,Codigo!$B$4:$C$67,2,FALSE))=D58,"",VLOOKUP(D58,(Codigo!$B$4:$C$67),2,FALSE))</f>
        <v/>
      </c>
      <c r="C58" s="104" t="str">
        <f>IF(IF(ISERROR(VLOOKUP(D58,Codigo!$B$4:$C$67,2,FALSE)),"",VLOOKUP(D58,Codigo!$B$4:$C$67,2,FALSE))=D58,"",VLOOKUP(D58,(Codigo!$B$2:$D$67),3,FALSE))</f>
        <v/>
      </c>
      <c r="D58" s="78"/>
      <c r="E58" s="79"/>
      <c r="F58" s="292"/>
      <c r="G58" s="44"/>
      <c r="H58" s="293"/>
      <c r="J58" s="312" t="str">
        <f t="shared" si="0"/>
        <v/>
      </c>
      <c r="K58" s="313" t="str">
        <f t="shared" si="1"/>
        <v/>
      </c>
      <c r="L58" s="313" t="str">
        <f t="shared" si="2"/>
        <v/>
      </c>
    </row>
    <row r="59" spans="2:12">
      <c r="B59" s="104" t="str">
        <f>IF(IF(ISERROR(VLOOKUP(D59,Codigo!$B$4:$C$67,2,FALSE)),"",VLOOKUP(D59,Codigo!$B$4:$C$67,2,FALSE))=D59,"",VLOOKUP(D59,(Codigo!$B$4:$C$67),2,FALSE))</f>
        <v/>
      </c>
      <c r="C59" s="104" t="str">
        <f>IF(IF(ISERROR(VLOOKUP(D59,Codigo!$B$4:$C$67,2,FALSE)),"",VLOOKUP(D59,Codigo!$B$4:$C$67,2,FALSE))=D59,"",VLOOKUP(D59,(Codigo!$B$2:$D$67),3,FALSE))</f>
        <v/>
      </c>
      <c r="D59" s="78"/>
      <c r="E59" s="79"/>
      <c r="F59" s="292"/>
      <c r="G59" s="44"/>
      <c r="H59" s="293"/>
      <c r="J59" s="312" t="str">
        <f t="shared" si="0"/>
        <v/>
      </c>
      <c r="K59" s="313" t="str">
        <f t="shared" si="1"/>
        <v/>
      </c>
      <c r="L59" s="313" t="str">
        <f t="shared" si="2"/>
        <v/>
      </c>
    </row>
    <row r="60" spans="2:12">
      <c r="B60" s="104" t="str">
        <f>IF(IF(ISERROR(VLOOKUP(D60,Codigo!$B$4:$C$67,2,FALSE)),"",VLOOKUP(D60,Codigo!$B$4:$C$67,2,FALSE))=D60,"",VLOOKUP(D60,(Codigo!$B$4:$C$67),2,FALSE))</f>
        <v/>
      </c>
      <c r="C60" s="104" t="str">
        <f>IF(IF(ISERROR(VLOOKUP(D60,Codigo!$B$4:$C$67,2,FALSE)),"",VLOOKUP(D60,Codigo!$B$4:$C$67,2,FALSE))=D60,"",VLOOKUP(D60,(Codigo!$B$2:$D$67),3,FALSE))</f>
        <v/>
      </c>
      <c r="D60" s="78"/>
      <c r="E60" s="79"/>
      <c r="F60" s="292"/>
      <c r="G60" s="44"/>
      <c r="H60" s="293"/>
      <c r="J60" s="312" t="str">
        <f t="shared" si="0"/>
        <v/>
      </c>
      <c r="K60" s="313" t="str">
        <f t="shared" si="1"/>
        <v/>
      </c>
      <c r="L60" s="313" t="str">
        <f t="shared" si="2"/>
        <v/>
      </c>
    </row>
    <row r="61" spans="2:12">
      <c r="B61" s="104" t="str">
        <f>IF(IF(ISERROR(VLOOKUP(D61,Codigo!$B$4:$C$67,2,FALSE)),"",VLOOKUP(D61,Codigo!$B$4:$C$67,2,FALSE))=D61,"",VLOOKUP(D61,(Codigo!$B$4:$C$67),2,FALSE))</f>
        <v/>
      </c>
      <c r="C61" s="104" t="str">
        <f>IF(IF(ISERROR(VLOOKUP(D61,Codigo!$B$4:$C$67,2,FALSE)),"",VLOOKUP(D61,Codigo!$B$4:$C$67,2,FALSE))=D61,"",VLOOKUP(D61,(Codigo!$B$2:$D$67),3,FALSE))</f>
        <v/>
      </c>
      <c r="D61" s="78"/>
      <c r="E61" s="79"/>
      <c r="F61" s="292"/>
      <c r="G61" s="44"/>
      <c r="H61" s="293"/>
      <c r="J61" s="312" t="str">
        <f t="shared" si="0"/>
        <v/>
      </c>
      <c r="K61" s="313" t="str">
        <f t="shared" si="1"/>
        <v/>
      </c>
      <c r="L61" s="313" t="str">
        <f t="shared" si="2"/>
        <v/>
      </c>
    </row>
    <row r="62" spans="2:12">
      <c r="B62" s="104" t="str">
        <f>IF(IF(ISERROR(VLOOKUP(D62,Codigo!$B$4:$C$67,2,FALSE)),"",VLOOKUP(D62,Codigo!$B$4:$C$67,2,FALSE))=D62,"",VLOOKUP(D62,(Codigo!$B$4:$C$67),2,FALSE))</f>
        <v/>
      </c>
      <c r="C62" s="104" t="str">
        <f>IF(IF(ISERROR(VLOOKUP(D62,Codigo!$B$4:$C$67,2,FALSE)),"",VLOOKUP(D62,Codigo!$B$4:$C$67,2,FALSE))=D62,"",VLOOKUP(D62,(Codigo!$B$2:$D$67),3,FALSE))</f>
        <v/>
      </c>
      <c r="D62" s="78"/>
      <c r="E62" s="79"/>
      <c r="F62" s="292"/>
      <c r="G62" s="44"/>
      <c r="H62" s="293"/>
      <c r="J62" s="312" t="str">
        <f t="shared" si="0"/>
        <v/>
      </c>
      <c r="K62" s="313" t="str">
        <f t="shared" si="1"/>
        <v/>
      </c>
      <c r="L62" s="313" t="str">
        <f t="shared" si="2"/>
        <v/>
      </c>
    </row>
    <row r="63" spans="2:12">
      <c r="B63" s="104" t="str">
        <f>IF(IF(ISERROR(VLOOKUP(D63,Codigo!$B$4:$C$67,2,FALSE)),"",VLOOKUP(D63,Codigo!$B$4:$C$67,2,FALSE))=D63,"",VLOOKUP(D63,(Codigo!$B$4:$C$67),2,FALSE))</f>
        <v/>
      </c>
      <c r="C63" s="104" t="str">
        <f>IF(IF(ISERROR(VLOOKUP(D63,Codigo!$B$4:$C$67,2,FALSE)),"",VLOOKUP(D63,Codigo!$B$4:$C$67,2,FALSE))=D63,"",VLOOKUP(D63,(Codigo!$B$2:$D$67),3,FALSE))</f>
        <v/>
      </c>
      <c r="D63" s="78"/>
      <c r="E63" s="79"/>
      <c r="F63" s="292"/>
      <c r="G63" s="44"/>
      <c r="H63" s="293"/>
      <c r="J63" s="312" t="str">
        <f t="shared" si="0"/>
        <v/>
      </c>
      <c r="K63" s="313" t="str">
        <f t="shared" si="1"/>
        <v/>
      </c>
      <c r="L63" s="313" t="str">
        <f t="shared" si="2"/>
        <v/>
      </c>
    </row>
    <row r="64" spans="2:12">
      <c r="B64" s="104" t="str">
        <f>IF(IF(ISERROR(VLOOKUP(D64,Codigo!$B$4:$C$67,2,FALSE)),"",VLOOKUP(D64,Codigo!$B$4:$C$67,2,FALSE))=D64,"",VLOOKUP(D64,(Codigo!$B$4:$C$67),2,FALSE))</f>
        <v/>
      </c>
      <c r="C64" s="104" t="str">
        <f>IF(IF(ISERROR(VLOOKUP(D64,Codigo!$B$4:$C$67,2,FALSE)),"",VLOOKUP(D64,Codigo!$B$4:$C$67,2,FALSE))=D64,"",VLOOKUP(D64,(Codigo!$B$2:$D$67),3,FALSE))</f>
        <v/>
      </c>
      <c r="D64" s="78"/>
      <c r="E64" s="79"/>
      <c r="F64" s="292"/>
      <c r="G64" s="44"/>
      <c r="H64" s="293"/>
      <c r="J64" s="312" t="str">
        <f t="shared" si="0"/>
        <v/>
      </c>
      <c r="K64" s="313" t="str">
        <f t="shared" si="1"/>
        <v/>
      </c>
      <c r="L64" s="313" t="str">
        <f t="shared" si="2"/>
        <v/>
      </c>
    </row>
    <row r="65" spans="2:12">
      <c r="B65" s="104" t="str">
        <f>IF(IF(ISERROR(VLOOKUP(D65,Codigo!$B$4:$C$67,2,FALSE)),"",VLOOKUP(D65,Codigo!$B$4:$C$67,2,FALSE))=D65,"",VLOOKUP(D65,(Codigo!$B$4:$C$67),2,FALSE))</f>
        <v/>
      </c>
      <c r="C65" s="104" t="str">
        <f>IF(IF(ISERROR(VLOOKUP(D65,Codigo!$B$4:$C$67,2,FALSE)),"",VLOOKUP(D65,Codigo!$B$4:$C$67,2,FALSE))=D65,"",VLOOKUP(D65,(Codigo!$B$2:$D$67),3,FALSE))</f>
        <v/>
      </c>
      <c r="D65" s="78"/>
      <c r="E65" s="79"/>
      <c r="F65" s="292"/>
      <c r="G65" s="44"/>
      <c r="H65" s="293"/>
      <c r="J65" s="312" t="str">
        <f t="shared" si="0"/>
        <v/>
      </c>
      <c r="K65" s="313" t="str">
        <f t="shared" si="1"/>
        <v/>
      </c>
      <c r="L65" s="313" t="str">
        <f t="shared" si="2"/>
        <v/>
      </c>
    </row>
    <row r="66" spans="2:12">
      <c r="B66" s="104" t="str">
        <f>IF(IF(ISERROR(VLOOKUP(D66,Codigo!$B$4:$C$67,2,FALSE)),"",VLOOKUP(D66,Codigo!$B$4:$C$67,2,FALSE))=D66,"",VLOOKUP(D66,(Codigo!$B$4:$C$67),2,FALSE))</f>
        <v/>
      </c>
      <c r="C66" s="104" t="str">
        <f>IF(IF(ISERROR(VLOOKUP(D66,Codigo!$B$4:$C$67,2,FALSE)),"",VLOOKUP(D66,Codigo!$B$4:$C$67,2,FALSE))=D66,"",VLOOKUP(D66,(Codigo!$B$2:$D$67),3,FALSE))</f>
        <v/>
      </c>
      <c r="D66" s="78"/>
      <c r="E66" s="79"/>
      <c r="F66" s="292"/>
      <c r="G66" s="44"/>
      <c r="H66" s="293"/>
      <c r="J66" s="312" t="str">
        <f t="shared" si="0"/>
        <v/>
      </c>
      <c r="K66" s="313" t="str">
        <f t="shared" si="1"/>
        <v/>
      </c>
      <c r="L66" s="313" t="str">
        <f t="shared" si="2"/>
        <v/>
      </c>
    </row>
    <row r="67" spans="2:12">
      <c r="B67" s="104" t="str">
        <f>IF(IF(ISERROR(VLOOKUP(D67,Codigo!$B$4:$C$67,2,FALSE)),"",VLOOKUP(D67,Codigo!$B$4:$C$67,2,FALSE))=D67,"",VLOOKUP(D67,(Codigo!$B$4:$C$67),2,FALSE))</f>
        <v/>
      </c>
      <c r="C67" s="104" t="str">
        <f>IF(IF(ISERROR(VLOOKUP(D67,Codigo!$B$4:$C$67,2,FALSE)),"",VLOOKUP(D67,Codigo!$B$4:$C$67,2,FALSE))=D67,"",VLOOKUP(D67,(Codigo!$B$2:$D$67),3,FALSE))</f>
        <v/>
      </c>
      <c r="D67" s="78"/>
      <c r="E67" s="79"/>
      <c r="F67" s="292"/>
      <c r="G67" s="44"/>
      <c r="H67" s="293"/>
      <c r="J67" s="312" t="str">
        <f t="shared" si="0"/>
        <v/>
      </c>
      <c r="K67" s="313" t="str">
        <f t="shared" si="1"/>
        <v/>
      </c>
      <c r="L67" s="313" t="str">
        <f t="shared" si="2"/>
        <v/>
      </c>
    </row>
    <row r="68" spans="2:12">
      <c r="B68" s="104" t="str">
        <f>IF(IF(ISERROR(VLOOKUP(D68,Codigo!$B$4:$C$67,2,FALSE)),"",VLOOKUP(D68,Codigo!$B$4:$C$67,2,FALSE))=D68,"",VLOOKUP(D68,(Codigo!$B$4:$C$67),2,FALSE))</f>
        <v/>
      </c>
      <c r="C68" s="104" t="str">
        <f>IF(IF(ISERROR(VLOOKUP(D68,Codigo!$B$4:$C$67,2,FALSE)),"",VLOOKUP(D68,Codigo!$B$4:$C$67,2,FALSE))=D68,"",VLOOKUP(D68,(Codigo!$B$2:$D$67),3,FALSE))</f>
        <v/>
      </c>
      <c r="D68" s="78"/>
      <c r="E68" s="79"/>
      <c r="F68" s="292"/>
      <c r="G68" s="44"/>
      <c r="H68" s="293"/>
      <c r="J68" s="312" t="str">
        <f t="shared" si="0"/>
        <v/>
      </c>
      <c r="K68" s="313" t="str">
        <f t="shared" si="1"/>
        <v/>
      </c>
      <c r="L68" s="313" t="str">
        <f t="shared" si="2"/>
        <v/>
      </c>
    </row>
    <row r="69" spans="2:12">
      <c r="B69" s="104" t="str">
        <f>IF(IF(ISERROR(VLOOKUP(D69,Codigo!$B$4:$C$67,2,FALSE)),"",VLOOKUP(D69,Codigo!$B$4:$C$67,2,FALSE))=D69,"",VLOOKUP(D69,(Codigo!$B$4:$C$67),2,FALSE))</f>
        <v/>
      </c>
      <c r="C69" s="104" t="str">
        <f>IF(IF(ISERROR(VLOOKUP(D69,Codigo!$B$4:$C$67,2,FALSE)),"",VLOOKUP(D69,Codigo!$B$4:$C$67,2,FALSE))=D69,"",VLOOKUP(D69,(Codigo!$B$2:$D$67),3,FALSE))</f>
        <v/>
      </c>
      <c r="D69" s="78"/>
      <c r="E69" s="79"/>
      <c r="F69" s="292"/>
      <c r="G69" s="44"/>
      <c r="H69" s="293"/>
      <c r="J69" s="312" t="str">
        <f t="shared" si="0"/>
        <v/>
      </c>
      <c r="K69" s="313" t="str">
        <f t="shared" si="1"/>
        <v/>
      </c>
      <c r="L69" s="313" t="str">
        <f t="shared" si="2"/>
        <v/>
      </c>
    </row>
    <row r="70" spans="2:12">
      <c r="B70" s="104" t="str">
        <f>IF(IF(ISERROR(VLOOKUP(D70,Codigo!$B$4:$C$67,2,FALSE)),"",VLOOKUP(D70,Codigo!$B$4:$C$67,2,FALSE))=D70,"",VLOOKUP(D70,(Codigo!$B$4:$C$67),2,FALSE))</f>
        <v/>
      </c>
      <c r="C70" s="104" t="str">
        <f>IF(IF(ISERROR(VLOOKUP(D70,Codigo!$B$4:$C$67,2,FALSE)),"",VLOOKUP(D70,Codigo!$B$4:$C$67,2,FALSE))=D70,"",VLOOKUP(D70,(Codigo!$B$2:$D$67),3,FALSE))</f>
        <v/>
      </c>
      <c r="D70" s="78"/>
      <c r="E70" s="79"/>
      <c r="F70" s="292"/>
      <c r="G70" s="44"/>
      <c r="H70" s="293"/>
      <c r="J70" s="312" t="str">
        <f t="shared" si="0"/>
        <v/>
      </c>
      <c r="K70" s="313" t="str">
        <f t="shared" si="1"/>
        <v/>
      </c>
      <c r="L70" s="313" t="str">
        <f t="shared" si="2"/>
        <v/>
      </c>
    </row>
    <row r="71" spans="2:12">
      <c r="B71" s="104" t="str">
        <f>IF(IF(ISERROR(VLOOKUP(D71,Codigo!$B$4:$C$67,2,FALSE)),"",VLOOKUP(D71,Codigo!$B$4:$C$67,2,FALSE))=D71,"",VLOOKUP(D71,(Codigo!$B$4:$C$67),2,FALSE))</f>
        <v/>
      </c>
      <c r="C71" s="104" t="str">
        <f>IF(IF(ISERROR(VLOOKUP(D71,Codigo!$B$4:$C$67,2,FALSE)),"",VLOOKUP(D71,Codigo!$B$4:$C$67,2,FALSE))=D71,"",VLOOKUP(D71,(Codigo!$B$2:$D$67),3,FALSE))</f>
        <v/>
      </c>
      <c r="D71" s="78"/>
      <c r="E71" s="79"/>
      <c r="F71" s="292"/>
      <c r="G71" s="44"/>
      <c r="H71" s="293"/>
      <c r="J71" s="312" t="str">
        <f>IF(H71="",(""),IF(H71="DP",(J70+G71),IF(H71="DB",(J70-G71),IF(H71="TR",(J70-G71),IF(H71="CH",(J70-G71),IF(H71="SQ",(J70-G71),J70))))))</f>
        <v/>
      </c>
      <c r="K71" s="313" t="str">
        <f>IF(H71="",(""),IF(H71="SQ",(K70+G71),IF(H71="RD",(K70+G71),IF(H71="DI",(K70-G71),K70))))</f>
        <v/>
      </c>
      <c r="L71" s="313" t="str">
        <f>IF(H71="",(""),IF(H71="CC",(L70+G71),IF(H71="PC",(L70+G71),L70)))</f>
        <v/>
      </c>
    </row>
    <row r="72" spans="2:12">
      <c r="B72" s="104" t="str">
        <f>IF(IF(ISERROR(VLOOKUP(D72,Codigo!$B$4:$C$67,2,FALSE)),"",VLOOKUP(D72,Codigo!$B$4:$C$67,2,FALSE))=D72,"",VLOOKUP(D72,(Codigo!$B$4:$C$67),2,FALSE))</f>
        <v/>
      </c>
      <c r="C72" s="104" t="str">
        <f>IF(IF(ISERROR(VLOOKUP(D72,Codigo!$B$4:$C$67,2,FALSE)),"",VLOOKUP(D72,Codigo!$B$4:$C$67,2,FALSE))=D72,"",VLOOKUP(D72,(Codigo!$B$2:$D$67),3,FALSE))</f>
        <v/>
      </c>
      <c r="D72" s="78"/>
      <c r="E72" s="79"/>
      <c r="F72" s="174"/>
      <c r="G72" s="44"/>
      <c r="H72" s="175"/>
      <c r="J72" s="312" t="str">
        <f>IF(H72="",(""),IF(H72="DP",(J71+G72),IF(H72="DB",(J71-G72),IF(H72="TR",(J71-G72),IF(H72="CH",(J71-G72),IF(H72="SQ",(J71-G72),J71))))))</f>
        <v/>
      </c>
      <c r="K72" s="313" t="str">
        <f>IF(H72="",(""),IF(H72="SQ",(K71+G72),IF(H72="RD",(K71+G72),IF(H72="DI",(K71-G72),K71))))</f>
        <v/>
      </c>
      <c r="L72" s="313" t="str">
        <f>IF(H72="",(""),IF(H72="CC",(L71+G72),IF(H72="PC",(L71+G72),L71)))</f>
        <v/>
      </c>
    </row>
    <row r="73" spans="2:12">
      <c r="B73" s="104" t="str">
        <f>IF(IF(ISERROR(VLOOKUP(D73,Codigo!$B$4:$C$67,2,FALSE)),"",VLOOKUP(D73,Codigo!$B$4:$C$67,2,FALSE))=D73,"",VLOOKUP(D73,(Codigo!$B$4:$C$67),2,FALSE))</f>
        <v/>
      </c>
      <c r="C73" s="104" t="str">
        <f>IF(IF(ISERROR(VLOOKUP(D73,Codigo!$B$4:$C$67,2,FALSE)),"",VLOOKUP(D73,Codigo!$B$4:$C$67,2,FALSE))=D73,"",VLOOKUP(D73,(Codigo!$B$2:$D$67),3,FALSE))</f>
        <v/>
      </c>
      <c r="D73" s="78"/>
      <c r="E73" s="79"/>
      <c r="F73" s="174"/>
      <c r="G73" s="44"/>
      <c r="H73" s="175"/>
      <c r="J73" s="312" t="str">
        <f>IF(H73="",(""),IF(H73="DP",(J72+G73),IF(H73="DB",(J72-G73),IF(H73="TR",(J72-G73),IF(H73="CH",(J72-G73),IF(H73="SQ",(J72-G73),J72))))))</f>
        <v/>
      </c>
      <c r="K73" s="313" t="str">
        <f>IF(H73="",(""),IF(H73="SQ",(K72+G73),IF(H73="RD",(K72+G73),IF(H73="DI",(K72-G73),K72))))</f>
        <v/>
      </c>
      <c r="L73" s="313" t="str">
        <f>IF(H73="",(""),IF(H73="CC",(L72+G73),IF(H73="PC",(L72+G73),L72)))</f>
        <v/>
      </c>
    </row>
    <row r="74" spans="2:12">
      <c r="B74" s="104" t="str">
        <f>IF(IF(ISERROR(VLOOKUP(D74,Codigo!$B$4:$C$67,2,FALSE)),"",VLOOKUP(D74,Codigo!$B$4:$C$67,2,FALSE))=D74,"",VLOOKUP(D74,(Codigo!$B$4:$C$67),2,FALSE))</f>
        <v/>
      </c>
      <c r="C74" s="104" t="str">
        <f>IF(IF(ISERROR(VLOOKUP(D74,Codigo!$B$4:$C$67,2,FALSE)),"",VLOOKUP(D74,Codigo!$B$4:$C$67,2,FALSE))=D74,"",VLOOKUP(D74,(Codigo!$B$2:$D$67),3,FALSE))</f>
        <v/>
      </c>
      <c r="D74" s="78"/>
      <c r="E74" s="79"/>
      <c r="F74" s="174"/>
      <c r="G74" s="44"/>
      <c r="H74" s="175"/>
      <c r="J74" s="312" t="str">
        <f>IF(H74="",(""),IF(H74="DP",(J73+G74),IF(H74="DB",(J73-G74),IF(H74="TR",(J73-G74),IF(H74="CH",(J73-G74),IF(H74="SQ",(J73-G74),J73))))))</f>
        <v/>
      </c>
      <c r="K74" s="313" t="str">
        <f>IF(H74="",(""),IF(H74="SQ",(K73+G74),IF(H74="RD",(K73+G74),IF(H74="DI",(K73-G74),K73))))</f>
        <v/>
      </c>
      <c r="L74" s="313" t="str">
        <f>IF(H74="",(""),IF(H74="CC",(L73+G74),IF(H74="PC",(L73+G74),L73)))</f>
        <v/>
      </c>
    </row>
    <row r="75" spans="2:12">
      <c r="B75" s="104" t="str">
        <f>IF(IF(ISERROR(VLOOKUP(D75,Codigo!$B$4:$C$67,2,FALSE)),"",VLOOKUP(D75,Codigo!$B$4:$C$67,2,FALSE))=D75,"",VLOOKUP(D75,(Codigo!$B$4:$C$67),2,FALSE))</f>
        <v/>
      </c>
      <c r="C75" s="104" t="str">
        <f>IF(IF(ISERROR(VLOOKUP(D75,Codigo!$B$4:$C$67,2,FALSE)),"",VLOOKUP(D75,Codigo!$B$4:$C$67,2,FALSE))=D75,"",VLOOKUP(D75,(Codigo!$B$2:$D$67),3,FALSE))</f>
        <v/>
      </c>
      <c r="D75" s="78"/>
      <c r="E75" s="79"/>
      <c r="F75" s="174"/>
      <c r="G75" s="44"/>
      <c r="H75" s="175"/>
      <c r="J75" s="312" t="str">
        <f>IF(H75="",(""),IF(H75="DP",(J74+G75),IF(H75="DB",(J74-G75),IF(H75="TR",(J74-G75),IF(H75="CH",(J74-G75),IF(H75="SQ",(J74-G75),J74))))))</f>
        <v/>
      </c>
      <c r="K75" s="313" t="str">
        <f>IF(H75="",(""),IF(H75="SQ",(K74+G75),IF(H75="RD",(K74+G75),IF(H75="DI",(K74-G75),K74))))</f>
        <v/>
      </c>
      <c r="L75" s="313" t="str">
        <f>IF(H75="",(""),IF(H75="CC",(L74+G75),IF(H75="PC",(L74+G75),L74)))</f>
        <v/>
      </c>
    </row>
    <row r="76" spans="2:12" ht="18.75">
      <c r="B76" s="81"/>
      <c r="C76" s="81"/>
      <c r="D76" s="81"/>
      <c r="E76" s="74"/>
      <c r="F76" s="159" t="s">
        <v>154</v>
      </c>
      <c r="G76" s="77"/>
      <c r="H76" s="81"/>
      <c r="I76" s="93"/>
      <c r="J76" s="94" t="str">
        <f>+J75</f>
        <v/>
      </c>
      <c r="K76" s="95" t="str">
        <f>+K75</f>
        <v/>
      </c>
      <c r="L76" s="95" t="str">
        <f>+L75</f>
        <v/>
      </c>
    </row>
    <row r="213" spans="1:1">
      <c r="A213" s="82">
        <v>1</v>
      </c>
    </row>
    <row r="214" spans="1:1">
      <c r="A214" s="82">
        <v>1</v>
      </c>
    </row>
  </sheetData>
  <sheetProtection selectLockedCells="1" selectUnlockedCells="1"/>
  <protectedRanges>
    <protectedRange password="C0D7" sqref="B6:C75" name="Lançamentos_2"/>
    <protectedRange password="C0D7" sqref="E72:E75 F72:F75" name="Lançamentos_1_3"/>
    <protectedRange password="C0D7" sqref="H72:H75" name="Lançamentos_1_2_1_3"/>
    <protectedRange password="C0D7" sqref="G72:G75" name="Lançamentos_1_1_3"/>
    <protectedRange password="C117" sqref="D72:D75" name="Código_1_1_1"/>
    <protectedRange password="C0D7" sqref="E6:E71 F10 F12:F71" name="Lançamentos_1"/>
    <protectedRange password="C0D7" sqref="H6:H71" name="Lançamentos_1_2_1"/>
    <protectedRange password="C0D7" sqref="G6:G71" name="Lançamentos_1_1"/>
    <protectedRange password="C117" sqref="D10:D71" name="Código_1_1"/>
    <protectedRange password="C0D7" sqref="F6:F9" name="Lançamentos_2_1"/>
    <protectedRange password="C117" sqref="D6:D9" name="Código_1"/>
  </protectedRanges>
  <mergeCells count="3">
    <mergeCell ref="J3:K3"/>
    <mergeCell ref="J2:L2"/>
    <mergeCell ref="H3:H4"/>
  </mergeCells>
  <phoneticPr fontId="19" type="noConversion"/>
  <pageMargins left="0.24027777777777778" right="0.24027777777777778" top="0.2" bottom="0.1701388888888889" header="0.51180555555555551" footer="0.51180555555555551"/>
  <pageSetup paperSize="9" scale="69" firstPageNumber="0" orientation="portrait" horizontalDpi="300" verticalDpi="300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Plan9">
    <pageSetUpPr fitToPage="1"/>
  </sheetPr>
  <dimension ref="A1:L214"/>
  <sheetViews>
    <sheetView showGridLines="0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defaultRowHeight="15"/>
  <cols>
    <col min="1" max="1" width="0.85546875" style="82" customWidth="1"/>
    <col min="2" max="2" width="18.28515625" style="96" customWidth="1"/>
    <col min="3" max="3" width="31.85546875" style="82" customWidth="1"/>
    <col min="4" max="4" width="5.7109375" style="97" customWidth="1"/>
    <col min="5" max="5" width="7.7109375" style="82" customWidth="1"/>
    <col min="6" max="6" width="44.85546875" style="82" customWidth="1"/>
    <col min="7" max="7" width="11.85546875" style="98" customWidth="1"/>
    <col min="8" max="8" width="19.28515625" style="82" customWidth="1"/>
    <col min="9" max="9" width="0.85546875" style="92" customWidth="1"/>
    <col min="10" max="10" width="15.5703125" style="86" customWidth="1"/>
    <col min="11" max="11" width="14.7109375" style="86" customWidth="1"/>
    <col min="12" max="12" width="15.85546875" style="86" customWidth="1"/>
    <col min="13" max="44" width="38.42578125" style="82" bestFit="1" customWidth="1"/>
    <col min="45" max="45" width="10.5703125" style="82" bestFit="1" customWidth="1"/>
    <col min="46" max="16384" width="9.140625" style="82"/>
  </cols>
  <sheetData>
    <row r="1" spans="1:12" ht="55.5" customHeight="1">
      <c r="B1" s="101"/>
      <c r="C1" s="83" t="s">
        <v>0</v>
      </c>
      <c r="D1" s="102"/>
      <c r="E1" s="98"/>
      <c r="F1" s="103"/>
      <c r="G1" s="84"/>
      <c r="H1" s="84"/>
      <c r="I1" s="85"/>
    </row>
    <row r="2" spans="1:12" ht="24.75" customHeight="1">
      <c r="B2" s="186" t="s">
        <v>281</v>
      </c>
      <c r="C2" s="87"/>
      <c r="D2" s="88"/>
      <c r="E2" s="87"/>
      <c r="F2" s="187" t="s">
        <v>57</v>
      </c>
      <c r="G2" s="183"/>
      <c r="H2" s="185">
        <f>+Instruções!$I$19</f>
        <v>2013</v>
      </c>
      <c r="I2" s="184"/>
      <c r="J2" s="339" t="s">
        <v>245</v>
      </c>
      <c r="K2" s="339"/>
      <c r="L2" s="339"/>
    </row>
    <row r="3" spans="1:12" ht="15.75" customHeight="1">
      <c r="B3" s="81"/>
      <c r="C3" s="81"/>
      <c r="D3" s="81"/>
      <c r="E3" s="74"/>
      <c r="F3" s="159"/>
      <c r="G3" s="77"/>
      <c r="H3" s="338" t="s">
        <v>67</v>
      </c>
      <c r="I3" s="89"/>
      <c r="J3" s="337" t="s">
        <v>279</v>
      </c>
      <c r="K3" s="337"/>
      <c r="L3" s="100"/>
    </row>
    <row r="4" spans="1:12" ht="18.75" customHeight="1">
      <c r="B4" s="74" t="s">
        <v>151</v>
      </c>
      <c r="C4" s="74" t="s">
        <v>152</v>
      </c>
      <c r="D4" s="73" t="s">
        <v>78</v>
      </c>
      <c r="E4" s="74" t="s">
        <v>73</v>
      </c>
      <c r="F4" s="75" t="s">
        <v>82</v>
      </c>
      <c r="G4" s="74" t="s">
        <v>79</v>
      </c>
      <c r="H4" s="338"/>
      <c r="I4" s="90"/>
      <c r="J4" s="91" t="s">
        <v>278</v>
      </c>
      <c r="K4" s="91" t="s">
        <v>246</v>
      </c>
      <c r="L4" s="91" t="s">
        <v>280</v>
      </c>
    </row>
    <row r="5" spans="1:12" ht="16.5" customHeight="1">
      <c r="B5" s="135"/>
      <c r="C5" s="136"/>
      <c r="D5" s="73"/>
      <c r="E5" s="74"/>
      <c r="F5" s="159"/>
      <c r="G5" s="77"/>
      <c r="H5" s="191"/>
      <c r="I5" s="90"/>
      <c r="J5" s="310"/>
      <c r="K5" s="311"/>
      <c r="L5" s="311"/>
    </row>
    <row r="6" spans="1:12">
      <c r="A6" s="82">
        <v>1</v>
      </c>
      <c r="B6" s="104" t="str">
        <f>IF(IF(ISERROR(VLOOKUP(D6,Codigo!$B$4:$C$67,2,FALSE)),"",VLOOKUP(D6,Codigo!$B$4:$C$67,2,FALSE))=D6,"",VLOOKUP(D6,(Codigo!$B$4:$C$67),2,FALSE))</f>
        <v/>
      </c>
      <c r="C6" s="104" t="str">
        <f>IF(IF(ISERROR(VLOOKUP(D6,Codigo!$B$4:$C$67,2,FALSE)),"",VLOOKUP(D6,Codigo!$B$4:$C$67,2,FALSE))=D6,"",VLOOKUP(D6,(Codigo!$B$2:$D$67),3,FALSE))</f>
        <v/>
      </c>
      <c r="D6" s="194"/>
      <c r="E6" s="79"/>
      <c r="F6" s="292"/>
      <c r="G6" s="44"/>
      <c r="H6" s="303"/>
      <c r="J6" s="312" t="str">
        <f>IF(H6="",(""),IF(H6="DP",(J5+G6),IF(H6="DB",(J5-G6),IF(H6="TR",(J5-G6),IF(H6="CH",(J5-G6),IF(H6="SQ",(J5-G6),J5))))))</f>
        <v/>
      </c>
      <c r="K6" s="313" t="str">
        <f>IF(H6="",(""),IF(H6="SQ",(K5+G6),IF(H6="RD",(K5+G6),IF(H6="DI",(K5-G6),K5))))</f>
        <v/>
      </c>
      <c r="L6" s="313" t="str">
        <f>IF(H6="",(""),IF(H6="CC",(L5+G6),IF(H6="PC",(L5+G6),L5)))</f>
        <v/>
      </c>
    </row>
    <row r="7" spans="1:12">
      <c r="B7" s="104" t="str">
        <f>IF(IF(ISERROR(VLOOKUP(D7,Codigo!$B$4:$C$67,2,FALSE)),"",VLOOKUP(D7,Codigo!$B$4:$C$67,2,FALSE))=D7,"",VLOOKUP(D7,(Codigo!$B$4:$C$67),2,FALSE))</f>
        <v/>
      </c>
      <c r="C7" s="104" t="str">
        <f>IF(IF(ISERROR(VLOOKUP(D7,Codigo!$B$4:$C$67,2,FALSE)),"",VLOOKUP(D7,Codigo!$B$4:$C$67,2,FALSE))=D7,"",VLOOKUP(D7,(Codigo!$B$2:$D$67),3,FALSE))</f>
        <v/>
      </c>
      <c r="D7" s="194"/>
      <c r="E7" s="79"/>
      <c r="F7" s="292"/>
      <c r="G7" s="44"/>
      <c r="H7" s="303"/>
      <c r="J7" s="312" t="str">
        <f t="shared" ref="J7:J70" si="0">IF(H7="",(""),IF(H7="DP",(J6+G7),IF(H7="DB",(J6-G7),IF(H7="TR",(J6-G7),IF(H7="CH",(J6-G7),IF(H7="SQ",(J6-G7),J6))))))</f>
        <v/>
      </c>
      <c r="K7" s="313" t="str">
        <f t="shared" ref="K7:K70" si="1">IF(H7="",(""),IF(H7="SQ",(K6+G7),IF(H7="RD",(K6+G7),IF(H7="DI",(K6-G7),K6))))</f>
        <v/>
      </c>
      <c r="L7" s="313" t="str">
        <f t="shared" ref="L7:L70" si="2">IF(H7="",(""),IF(H7="CC",(L6+G7),IF(H7="PC",(L6+G7),L6)))</f>
        <v/>
      </c>
    </row>
    <row r="8" spans="1:12">
      <c r="B8" s="104" t="str">
        <f>IF(IF(ISERROR(VLOOKUP(D8,Codigo!$B$4:$C$67,2,FALSE)),"",VLOOKUP(D8,Codigo!$B$4:$C$67,2,FALSE))=D8,"",VLOOKUP(D8,(Codigo!$B$4:$C$67),2,FALSE))</f>
        <v/>
      </c>
      <c r="C8" s="104" t="str">
        <f>IF(IF(ISERROR(VLOOKUP(D8,Codigo!$B$4:$C$67,2,FALSE)),"",VLOOKUP(D8,Codigo!$B$4:$C$67,2,FALSE))=D8,"",VLOOKUP(D8,(Codigo!$B$2:$D$67),3,FALSE))</f>
        <v/>
      </c>
      <c r="D8" s="194"/>
      <c r="E8" s="79"/>
      <c r="F8" s="292"/>
      <c r="G8" s="44"/>
      <c r="H8" s="303"/>
      <c r="J8" s="312" t="str">
        <f t="shared" si="0"/>
        <v/>
      </c>
      <c r="K8" s="313" t="str">
        <f t="shared" si="1"/>
        <v/>
      </c>
      <c r="L8" s="313" t="str">
        <f t="shared" si="2"/>
        <v/>
      </c>
    </row>
    <row r="9" spans="1:12">
      <c r="B9" s="104" t="str">
        <f>IF(IF(ISERROR(VLOOKUP(D9,Codigo!$B$4:$C$67,2,FALSE)),"",VLOOKUP(D9,Codigo!$B$4:$C$67,2,FALSE))=D9,"",VLOOKUP(D9,(Codigo!$B$4:$C$67),2,FALSE))</f>
        <v/>
      </c>
      <c r="C9" s="104" t="str">
        <f>IF(IF(ISERROR(VLOOKUP(D9,Codigo!$B$4:$C$67,2,FALSE)),"",VLOOKUP(D9,Codigo!$B$4:$C$67,2,FALSE))=D9,"",VLOOKUP(D9,(Codigo!$B$2:$D$67),3,FALSE))</f>
        <v/>
      </c>
      <c r="D9" s="194"/>
      <c r="E9" s="79"/>
      <c r="F9" s="292"/>
      <c r="G9" s="44"/>
      <c r="H9" s="303"/>
      <c r="J9" s="312" t="str">
        <f t="shared" si="0"/>
        <v/>
      </c>
      <c r="K9" s="313" t="str">
        <f t="shared" si="1"/>
        <v/>
      </c>
      <c r="L9" s="313" t="str">
        <f t="shared" si="2"/>
        <v/>
      </c>
    </row>
    <row r="10" spans="1:12">
      <c r="B10" s="104" t="str">
        <f>IF(IF(ISERROR(VLOOKUP(D10,Codigo!$B$4:$C$67,2,FALSE)),"",VLOOKUP(D10,Codigo!$B$4:$C$67,2,FALSE))=D10,"",VLOOKUP(D10,(Codigo!$B$4:$C$67),2,FALSE))</f>
        <v/>
      </c>
      <c r="C10" s="104" t="str">
        <f>IF(IF(ISERROR(VLOOKUP(D10,Codigo!$B$4:$C$67,2,FALSE)),"",VLOOKUP(D10,Codigo!$B$4:$C$67,2,FALSE))=D10,"",VLOOKUP(D10,(Codigo!$B$2:$D$67),3,FALSE))</f>
        <v/>
      </c>
      <c r="D10" s="78"/>
      <c r="E10" s="79"/>
      <c r="F10" s="292"/>
      <c r="G10" s="44"/>
      <c r="H10" s="303"/>
      <c r="J10" s="312" t="str">
        <f t="shared" si="0"/>
        <v/>
      </c>
      <c r="K10" s="313" t="str">
        <f t="shared" si="1"/>
        <v/>
      </c>
      <c r="L10" s="313" t="str">
        <f t="shared" si="2"/>
        <v/>
      </c>
    </row>
    <row r="11" spans="1:12">
      <c r="B11" s="104" t="str">
        <f>IF(IF(ISERROR(VLOOKUP(D11,Codigo!$B$4:$C$67,2,FALSE)),"",VLOOKUP(D11,Codigo!$B$4:$C$67,2,FALSE))=D11,"",VLOOKUP(D11,(Codigo!$B$4:$C$67),2,FALSE))</f>
        <v/>
      </c>
      <c r="C11" s="104" t="str">
        <f>IF(IF(ISERROR(VLOOKUP(D11,Codigo!$B$4:$C$67,2,FALSE)),"",VLOOKUP(D11,Codigo!$B$4:$C$67,2,FALSE))=D11,"",VLOOKUP(D11,(Codigo!$B$2:$D$67),3,FALSE))</f>
        <v/>
      </c>
      <c r="D11" s="78"/>
      <c r="E11" s="79"/>
      <c r="G11" s="44"/>
      <c r="H11" s="303"/>
      <c r="J11" s="312" t="str">
        <f t="shared" si="0"/>
        <v/>
      </c>
      <c r="K11" s="313" t="str">
        <f t="shared" si="1"/>
        <v/>
      </c>
      <c r="L11" s="313" t="str">
        <f t="shared" si="2"/>
        <v/>
      </c>
    </row>
    <row r="12" spans="1:12">
      <c r="B12" s="104" t="str">
        <f>IF(IF(ISERROR(VLOOKUP(D12,Codigo!$B$4:$C$67,2,FALSE)),"",VLOOKUP(D12,Codigo!$B$4:$C$67,2,FALSE))=D12,"",VLOOKUP(D12,(Codigo!$B$4:$C$67),2,FALSE))</f>
        <v/>
      </c>
      <c r="C12" s="104" t="str">
        <f>IF(IF(ISERROR(VLOOKUP(D12,Codigo!$B$4:$C$67,2,FALSE)),"",VLOOKUP(D12,Codigo!$B$4:$C$67,2,FALSE))=D12,"",VLOOKUP(D12,(Codigo!$B$2:$D$67),3,FALSE))</f>
        <v/>
      </c>
      <c r="D12" s="78"/>
      <c r="E12" s="79"/>
      <c r="F12" s="292"/>
      <c r="G12" s="44"/>
      <c r="H12" s="303"/>
      <c r="J12" s="312" t="str">
        <f t="shared" si="0"/>
        <v/>
      </c>
      <c r="K12" s="313" t="str">
        <f t="shared" si="1"/>
        <v/>
      </c>
      <c r="L12" s="313" t="str">
        <f t="shared" si="2"/>
        <v/>
      </c>
    </row>
    <row r="13" spans="1:12">
      <c r="B13" s="104" t="str">
        <f>IF(IF(ISERROR(VLOOKUP(D13,Codigo!$B$4:$C$67,2,FALSE)),"",VLOOKUP(D13,Codigo!$B$4:$C$67,2,FALSE))=D13,"",VLOOKUP(D13,(Codigo!$B$4:$C$67),2,FALSE))</f>
        <v/>
      </c>
      <c r="C13" s="104" t="str">
        <f>IF(IF(ISERROR(VLOOKUP(D13,Codigo!$B$4:$C$67,2,FALSE)),"",VLOOKUP(D13,Codigo!$B$4:$C$67,2,FALSE))=D13,"",VLOOKUP(D13,(Codigo!$B$2:$D$67),3,FALSE))</f>
        <v/>
      </c>
      <c r="D13" s="78"/>
      <c r="E13" s="79"/>
      <c r="F13" s="292"/>
      <c r="G13" s="44"/>
      <c r="H13" s="303"/>
      <c r="J13" s="312" t="str">
        <f t="shared" si="0"/>
        <v/>
      </c>
      <c r="K13" s="313" t="str">
        <f t="shared" si="1"/>
        <v/>
      </c>
      <c r="L13" s="313" t="str">
        <f t="shared" si="2"/>
        <v/>
      </c>
    </row>
    <row r="14" spans="1:12">
      <c r="B14" s="104" t="str">
        <f>IF(IF(ISERROR(VLOOKUP(D14,Codigo!$B$4:$C$67,2,FALSE)),"",VLOOKUP(D14,Codigo!$B$4:$C$67,2,FALSE))=D14,"",VLOOKUP(D14,(Codigo!$B$4:$C$67),2,FALSE))</f>
        <v/>
      </c>
      <c r="C14" s="104" t="str">
        <f>IF(IF(ISERROR(VLOOKUP(D14,Codigo!$B$4:$C$67,2,FALSE)),"",VLOOKUP(D14,Codigo!$B$4:$C$67,2,FALSE))=D14,"",VLOOKUP(D14,(Codigo!$B$2:$D$67),3,FALSE))</f>
        <v/>
      </c>
      <c r="D14" s="78"/>
      <c r="E14" s="79"/>
      <c r="F14" s="292"/>
      <c r="G14" s="44"/>
      <c r="H14" s="303"/>
      <c r="J14" s="312" t="str">
        <f t="shared" si="0"/>
        <v/>
      </c>
      <c r="K14" s="313" t="str">
        <f t="shared" si="1"/>
        <v/>
      </c>
      <c r="L14" s="313" t="str">
        <f t="shared" si="2"/>
        <v/>
      </c>
    </row>
    <row r="15" spans="1:12">
      <c r="B15" s="104" t="str">
        <f>IF(IF(ISERROR(VLOOKUP(D15,Codigo!$B$4:$C$67,2,FALSE)),"",VLOOKUP(D15,Codigo!$B$4:$C$67,2,FALSE))=D15,"",VLOOKUP(D15,(Codigo!$B$4:$C$67),2,FALSE))</f>
        <v/>
      </c>
      <c r="C15" s="104" t="str">
        <f>IF(IF(ISERROR(VLOOKUP(D15,Codigo!$B$4:$C$67,2,FALSE)),"",VLOOKUP(D15,Codigo!$B$4:$C$67,2,FALSE))=D15,"",VLOOKUP(D15,(Codigo!$B$2:$D$67),3,FALSE))</f>
        <v/>
      </c>
      <c r="D15" s="78"/>
      <c r="E15" s="79"/>
      <c r="F15" s="292"/>
      <c r="G15" s="44"/>
      <c r="H15" s="303"/>
      <c r="J15" s="312" t="str">
        <f t="shared" si="0"/>
        <v/>
      </c>
      <c r="K15" s="313" t="str">
        <f t="shared" si="1"/>
        <v/>
      </c>
      <c r="L15" s="313" t="str">
        <f t="shared" si="2"/>
        <v/>
      </c>
    </row>
    <row r="16" spans="1:12">
      <c r="B16" s="104" t="str">
        <f>IF(IF(ISERROR(VLOOKUP(D16,Codigo!$B$4:$C$67,2,FALSE)),"",VLOOKUP(D16,Codigo!$B$4:$C$67,2,FALSE))=D16,"",VLOOKUP(D16,(Codigo!$B$4:$C$67),2,FALSE))</f>
        <v/>
      </c>
      <c r="C16" s="104" t="str">
        <f>IF(IF(ISERROR(VLOOKUP(D16,Codigo!$B$4:$C$67,2,FALSE)),"",VLOOKUP(D16,Codigo!$B$4:$C$67,2,FALSE))=D16,"",VLOOKUP(D16,(Codigo!$B$2:$D$67),3,FALSE))</f>
        <v/>
      </c>
      <c r="D16" s="78"/>
      <c r="E16" s="79"/>
      <c r="F16" s="292"/>
      <c r="G16" s="44"/>
      <c r="H16" s="303"/>
      <c r="J16" s="312" t="str">
        <f t="shared" si="0"/>
        <v/>
      </c>
      <c r="K16" s="313" t="str">
        <f t="shared" si="1"/>
        <v/>
      </c>
      <c r="L16" s="313" t="str">
        <f t="shared" si="2"/>
        <v/>
      </c>
    </row>
    <row r="17" spans="2:12">
      <c r="B17" s="104" t="str">
        <f>IF(IF(ISERROR(VLOOKUP(D17,Codigo!$B$4:$C$67,2,FALSE)),"",VLOOKUP(D17,Codigo!$B$4:$C$67,2,FALSE))=D17,"",VLOOKUP(D17,(Codigo!$B$4:$C$67),2,FALSE))</f>
        <v/>
      </c>
      <c r="C17" s="104" t="str">
        <f>IF(IF(ISERROR(VLOOKUP(D17,Codigo!$B$4:$C$67,2,FALSE)),"",VLOOKUP(D17,Codigo!$B$4:$C$67,2,FALSE))=D17,"",VLOOKUP(D17,(Codigo!$B$2:$D$67),3,FALSE))</f>
        <v/>
      </c>
      <c r="D17" s="78"/>
      <c r="E17" s="79"/>
      <c r="F17" s="292"/>
      <c r="G17" s="44"/>
      <c r="H17" s="303"/>
      <c r="J17" s="312" t="str">
        <f t="shared" si="0"/>
        <v/>
      </c>
      <c r="K17" s="313" t="str">
        <f t="shared" si="1"/>
        <v/>
      </c>
      <c r="L17" s="313" t="str">
        <f t="shared" si="2"/>
        <v/>
      </c>
    </row>
    <row r="18" spans="2:12">
      <c r="B18" s="104" t="str">
        <f>IF(IF(ISERROR(VLOOKUP(D18,Codigo!$B$4:$C$67,2,FALSE)),"",VLOOKUP(D18,Codigo!$B$4:$C$67,2,FALSE))=D18,"",VLOOKUP(D18,(Codigo!$B$4:$C$67),2,FALSE))</f>
        <v/>
      </c>
      <c r="C18" s="104" t="str">
        <f>IF(IF(ISERROR(VLOOKUP(D18,Codigo!$B$4:$C$67,2,FALSE)),"",VLOOKUP(D18,Codigo!$B$4:$C$67,2,FALSE))=D18,"",VLOOKUP(D18,(Codigo!$B$2:$D$67),3,FALSE))</f>
        <v/>
      </c>
      <c r="D18" s="78"/>
      <c r="E18" s="79"/>
      <c r="F18" s="292"/>
      <c r="G18" s="44"/>
      <c r="H18" s="303"/>
      <c r="J18" s="312" t="str">
        <f t="shared" si="0"/>
        <v/>
      </c>
      <c r="K18" s="313" t="str">
        <f t="shared" si="1"/>
        <v/>
      </c>
      <c r="L18" s="313" t="str">
        <f t="shared" si="2"/>
        <v/>
      </c>
    </row>
    <row r="19" spans="2:12">
      <c r="B19" s="104" t="str">
        <f>IF(IF(ISERROR(VLOOKUP(D19,Codigo!$B$4:$C$67,2,FALSE)),"",VLOOKUP(D19,Codigo!$B$4:$C$67,2,FALSE))=D19,"",VLOOKUP(D19,(Codigo!$B$4:$C$67),2,FALSE))</f>
        <v/>
      </c>
      <c r="C19" s="104" t="str">
        <f>IF(IF(ISERROR(VLOOKUP(D19,Codigo!$B$4:$C$67,2,FALSE)),"",VLOOKUP(D19,Codigo!$B$4:$C$67,2,FALSE))=D19,"",VLOOKUP(D19,(Codigo!$B$2:$D$67),3,FALSE))</f>
        <v/>
      </c>
      <c r="D19" s="78"/>
      <c r="E19" s="79"/>
      <c r="F19" s="292"/>
      <c r="G19" s="44"/>
      <c r="H19" s="303"/>
      <c r="J19" s="312" t="str">
        <f t="shared" si="0"/>
        <v/>
      </c>
      <c r="K19" s="313" t="str">
        <f t="shared" si="1"/>
        <v/>
      </c>
      <c r="L19" s="313" t="str">
        <f t="shared" si="2"/>
        <v/>
      </c>
    </row>
    <row r="20" spans="2:12">
      <c r="B20" s="104" t="str">
        <f>IF(IF(ISERROR(VLOOKUP(D20,Codigo!$B$4:$C$67,2,FALSE)),"",VLOOKUP(D20,Codigo!$B$4:$C$67,2,FALSE))=D20,"",VLOOKUP(D20,(Codigo!$B$4:$C$67),2,FALSE))</f>
        <v/>
      </c>
      <c r="C20" s="104" t="str">
        <f>IF(IF(ISERROR(VLOOKUP(D20,Codigo!$B$4:$C$67,2,FALSE)),"",VLOOKUP(D20,Codigo!$B$4:$C$67,2,FALSE))=D20,"",VLOOKUP(D20,(Codigo!$B$2:$D$67),3,FALSE))</f>
        <v/>
      </c>
      <c r="D20" s="78"/>
      <c r="E20" s="79"/>
      <c r="F20" s="292"/>
      <c r="G20" s="44"/>
      <c r="H20" s="303"/>
      <c r="J20" s="312" t="str">
        <f t="shared" si="0"/>
        <v/>
      </c>
      <c r="K20" s="313" t="str">
        <f t="shared" si="1"/>
        <v/>
      </c>
      <c r="L20" s="313" t="str">
        <f t="shared" si="2"/>
        <v/>
      </c>
    </row>
    <row r="21" spans="2:12">
      <c r="B21" s="104" t="str">
        <f>IF(IF(ISERROR(VLOOKUP(D21,Codigo!$B$4:$C$67,2,FALSE)),"",VLOOKUP(D21,Codigo!$B$4:$C$67,2,FALSE))=D21,"",VLOOKUP(D21,(Codigo!$B$4:$C$67),2,FALSE))</f>
        <v/>
      </c>
      <c r="C21" s="104" t="str">
        <f>IF(IF(ISERROR(VLOOKUP(D21,Codigo!$B$4:$C$67,2,FALSE)),"",VLOOKUP(D21,Codigo!$B$4:$C$67,2,FALSE))=D21,"",VLOOKUP(D21,(Codigo!$B$2:$D$67),3,FALSE))</f>
        <v/>
      </c>
      <c r="D21" s="78"/>
      <c r="E21" s="79"/>
      <c r="F21" s="292"/>
      <c r="G21" s="44"/>
      <c r="H21" s="303"/>
      <c r="J21" s="312" t="str">
        <f t="shared" si="0"/>
        <v/>
      </c>
      <c r="K21" s="313" t="str">
        <f t="shared" si="1"/>
        <v/>
      </c>
      <c r="L21" s="313" t="str">
        <f t="shared" si="2"/>
        <v/>
      </c>
    </row>
    <row r="22" spans="2:12">
      <c r="B22" s="104" t="str">
        <f>IF(IF(ISERROR(VLOOKUP(D22,Codigo!$B$4:$C$67,2,FALSE)),"",VLOOKUP(D22,Codigo!$B$4:$C$67,2,FALSE))=D22,"",VLOOKUP(D22,(Codigo!$B$4:$C$67),2,FALSE))</f>
        <v/>
      </c>
      <c r="C22" s="104" t="str">
        <f>IF(IF(ISERROR(VLOOKUP(D22,Codigo!$B$4:$C$67,2,FALSE)),"",VLOOKUP(D22,Codigo!$B$4:$C$67,2,FALSE))=D22,"",VLOOKUP(D22,(Codigo!$B$2:$D$67),3,FALSE))</f>
        <v/>
      </c>
      <c r="D22" s="78"/>
      <c r="E22" s="79"/>
      <c r="F22" s="292"/>
      <c r="G22" s="44"/>
      <c r="H22" s="303"/>
      <c r="J22" s="312" t="str">
        <f t="shared" si="0"/>
        <v/>
      </c>
      <c r="K22" s="313" t="str">
        <f t="shared" si="1"/>
        <v/>
      </c>
      <c r="L22" s="313" t="str">
        <f t="shared" si="2"/>
        <v/>
      </c>
    </row>
    <row r="23" spans="2:12">
      <c r="B23" s="104" t="str">
        <f>IF(IF(ISERROR(VLOOKUP(D23,Codigo!$B$4:$C$67,2,FALSE)),"",VLOOKUP(D23,Codigo!$B$4:$C$67,2,FALSE))=D23,"",VLOOKUP(D23,(Codigo!$B$4:$C$67),2,FALSE))</f>
        <v/>
      </c>
      <c r="C23" s="104" t="str">
        <f>IF(IF(ISERROR(VLOOKUP(D23,Codigo!$B$4:$C$67,2,FALSE)),"",VLOOKUP(D23,Codigo!$B$4:$C$67,2,FALSE))=D23,"",VLOOKUP(D23,(Codigo!$B$2:$D$67),3,FALSE))</f>
        <v/>
      </c>
      <c r="D23" s="78"/>
      <c r="E23" s="79"/>
      <c r="F23" s="292"/>
      <c r="G23" s="44"/>
      <c r="H23" s="303"/>
      <c r="J23" s="312" t="str">
        <f t="shared" si="0"/>
        <v/>
      </c>
      <c r="K23" s="313" t="str">
        <f t="shared" si="1"/>
        <v/>
      </c>
      <c r="L23" s="313" t="str">
        <f t="shared" si="2"/>
        <v/>
      </c>
    </row>
    <row r="24" spans="2:12">
      <c r="B24" s="104" t="str">
        <f>IF(IF(ISERROR(VLOOKUP(D24,Codigo!$B$4:$C$67,2,FALSE)),"",VLOOKUP(D24,Codigo!$B$4:$C$67,2,FALSE))=D24,"",VLOOKUP(D24,(Codigo!$B$4:$C$67),2,FALSE))</f>
        <v/>
      </c>
      <c r="C24" s="104" t="str">
        <f>IF(IF(ISERROR(VLOOKUP(D24,Codigo!$B$4:$C$67,2,FALSE)),"",VLOOKUP(D24,Codigo!$B$4:$C$67,2,FALSE))=D24,"",VLOOKUP(D24,(Codigo!$B$2:$D$67),3,FALSE))</f>
        <v/>
      </c>
      <c r="D24" s="78"/>
      <c r="E24" s="79"/>
      <c r="F24" s="292"/>
      <c r="G24" s="44"/>
      <c r="H24" s="303"/>
      <c r="J24" s="312" t="str">
        <f t="shared" si="0"/>
        <v/>
      </c>
      <c r="K24" s="313" t="str">
        <f t="shared" si="1"/>
        <v/>
      </c>
      <c r="L24" s="313" t="str">
        <f t="shared" si="2"/>
        <v/>
      </c>
    </row>
    <row r="25" spans="2:12">
      <c r="B25" s="104" t="str">
        <f>IF(IF(ISERROR(VLOOKUP(D25,Codigo!$B$4:$C$67,2,FALSE)),"",VLOOKUP(D25,Codigo!$B$4:$C$67,2,FALSE))=D25,"",VLOOKUP(D25,(Codigo!$B$4:$C$67),2,FALSE))</f>
        <v/>
      </c>
      <c r="C25" s="104" t="str">
        <f>IF(IF(ISERROR(VLOOKUP(D25,Codigo!$B$4:$C$67,2,FALSE)),"",VLOOKUP(D25,Codigo!$B$4:$C$67,2,FALSE))=D25,"",VLOOKUP(D25,(Codigo!$B$2:$D$67),3,FALSE))</f>
        <v/>
      </c>
      <c r="D25" s="78"/>
      <c r="E25" s="79"/>
      <c r="F25" s="292"/>
      <c r="G25" s="44"/>
      <c r="H25" s="303"/>
      <c r="J25" s="312" t="str">
        <f t="shared" si="0"/>
        <v/>
      </c>
      <c r="K25" s="313" t="str">
        <f t="shared" si="1"/>
        <v/>
      </c>
      <c r="L25" s="313" t="str">
        <f t="shared" si="2"/>
        <v/>
      </c>
    </row>
    <row r="26" spans="2:12">
      <c r="B26" s="104" t="str">
        <f>IF(IF(ISERROR(VLOOKUP(D26,Codigo!$B$4:$C$67,2,FALSE)),"",VLOOKUP(D26,Codigo!$B$4:$C$67,2,FALSE))=D26,"",VLOOKUP(D26,(Codigo!$B$4:$C$67),2,FALSE))</f>
        <v/>
      </c>
      <c r="C26" s="104" t="str">
        <f>IF(IF(ISERROR(VLOOKUP(D26,Codigo!$B$4:$C$67,2,FALSE)),"",VLOOKUP(D26,Codigo!$B$4:$C$67,2,FALSE))=D26,"",VLOOKUP(D26,(Codigo!$B$2:$D$67),3,FALSE))</f>
        <v/>
      </c>
      <c r="D26" s="78"/>
      <c r="E26" s="79"/>
      <c r="F26" s="292"/>
      <c r="G26" s="44"/>
      <c r="H26" s="303"/>
      <c r="J26" s="312" t="str">
        <f t="shared" si="0"/>
        <v/>
      </c>
      <c r="K26" s="313" t="str">
        <f t="shared" si="1"/>
        <v/>
      </c>
      <c r="L26" s="313" t="str">
        <f t="shared" si="2"/>
        <v/>
      </c>
    </row>
    <row r="27" spans="2:12">
      <c r="B27" s="104" t="str">
        <f>IF(IF(ISERROR(VLOOKUP(D27,Codigo!$B$4:$C$67,2,FALSE)),"",VLOOKUP(D27,Codigo!$B$4:$C$67,2,FALSE))=D27,"",VLOOKUP(D27,(Codigo!$B$4:$C$67),2,FALSE))</f>
        <v/>
      </c>
      <c r="C27" s="104" t="str">
        <f>IF(IF(ISERROR(VLOOKUP(D27,Codigo!$B$4:$C$67,2,FALSE)),"",VLOOKUP(D27,Codigo!$B$4:$C$67,2,FALSE))=D27,"",VLOOKUP(D27,(Codigo!$B$2:$D$67),3,FALSE))</f>
        <v/>
      </c>
      <c r="D27" s="78"/>
      <c r="E27" s="79"/>
      <c r="F27" s="292"/>
      <c r="G27" s="44"/>
      <c r="H27" s="303"/>
      <c r="J27" s="312" t="str">
        <f t="shared" si="0"/>
        <v/>
      </c>
      <c r="K27" s="313" t="str">
        <f t="shared" si="1"/>
        <v/>
      </c>
      <c r="L27" s="313" t="str">
        <f t="shared" si="2"/>
        <v/>
      </c>
    </row>
    <row r="28" spans="2:12">
      <c r="B28" s="104" t="str">
        <f>IF(IF(ISERROR(VLOOKUP(D28,Codigo!$B$4:$C$67,2,FALSE)),"",VLOOKUP(D28,Codigo!$B$4:$C$67,2,FALSE))=D28,"",VLOOKUP(D28,(Codigo!$B$4:$C$67),2,FALSE))</f>
        <v/>
      </c>
      <c r="C28" s="104" t="str">
        <f>IF(IF(ISERROR(VLOOKUP(D28,Codigo!$B$4:$C$67,2,FALSE)),"",VLOOKUP(D28,Codigo!$B$4:$C$67,2,FALSE))=D28,"",VLOOKUP(D28,(Codigo!$B$2:$D$67),3,FALSE))</f>
        <v/>
      </c>
      <c r="D28" s="78"/>
      <c r="E28" s="79"/>
      <c r="F28" s="292"/>
      <c r="G28" s="44"/>
      <c r="H28" s="303"/>
      <c r="J28" s="312" t="str">
        <f t="shared" si="0"/>
        <v/>
      </c>
      <c r="K28" s="313" t="str">
        <f t="shared" si="1"/>
        <v/>
      </c>
      <c r="L28" s="313" t="str">
        <f t="shared" si="2"/>
        <v/>
      </c>
    </row>
    <row r="29" spans="2:12">
      <c r="B29" s="104" t="str">
        <f>IF(IF(ISERROR(VLOOKUP(D29,Codigo!$B$4:$C$67,2,FALSE)),"",VLOOKUP(D29,Codigo!$B$4:$C$67,2,FALSE))=D29,"",VLOOKUP(D29,(Codigo!$B$4:$C$67),2,FALSE))</f>
        <v/>
      </c>
      <c r="C29" s="104" t="str">
        <f>IF(IF(ISERROR(VLOOKUP(D29,Codigo!$B$4:$C$67,2,FALSE)),"",VLOOKUP(D29,Codigo!$B$4:$C$67,2,FALSE))=D29,"",VLOOKUP(D29,(Codigo!$B$2:$D$67),3,FALSE))</f>
        <v/>
      </c>
      <c r="D29" s="78"/>
      <c r="E29" s="79"/>
      <c r="F29" s="292"/>
      <c r="G29" s="44"/>
      <c r="H29" s="303"/>
      <c r="J29" s="312" t="str">
        <f t="shared" si="0"/>
        <v/>
      </c>
      <c r="K29" s="313" t="str">
        <f t="shared" si="1"/>
        <v/>
      </c>
      <c r="L29" s="313" t="str">
        <f t="shared" si="2"/>
        <v/>
      </c>
    </row>
    <row r="30" spans="2:12">
      <c r="B30" s="104" t="str">
        <f>IF(IF(ISERROR(VLOOKUP(D30,Codigo!$B$4:$C$67,2,FALSE)),"",VLOOKUP(D30,Codigo!$B$4:$C$67,2,FALSE))=D30,"",VLOOKUP(D30,(Codigo!$B$4:$C$67),2,FALSE))</f>
        <v/>
      </c>
      <c r="C30" s="104" t="str">
        <f>IF(IF(ISERROR(VLOOKUP(D30,Codigo!$B$4:$C$67,2,FALSE)),"",VLOOKUP(D30,Codigo!$B$4:$C$67,2,FALSE))=D30,"",VLOOKUP(D30,(Codigo!$B$2:$D$67),3,FALSE))</f>
        <v/>
      </c>
      <c r="D30" s="78"/>
      <c r="E30" s="80"/>
      <c r="F30" s="292"/>
      <c r="G30" s="44"/>
      <c r="H30" s="303"/>
      <c r="J30" s="312" t="str">
        <f t="shared" si="0"/>
        <v/>
      </c>
      <c r="K30" s="313" t="str">
        <f t="shared" si="1"/>
        <v/>
      </c>
      <c r="L30" s="313" t="str">
        <f t="shared" si="2"/>
        <v/>
      </c>
    </row>
    <row r="31" spans="2:12">
      <c r="B31" s="104" t="str">
        <f>IF(IF(ISERROR(VLOOKUP(D31,Codigo!$B$4:$C$67,2,FALSE)),"",VLOOKUP(D31,Codigo!$B$4:$C$67,2,FALSE))=D31,"",VLOOKUP(D31,(Codigo!$B$4:$C$67),2,FALSE))</f>
        <v/>
      </c>
      <c r="C31" s="104" t="str">
        <f>IF(IF(ISERROR(VLOOKUP(D31,Codigo!$B$4:$C$67,2,FALSE)),"",VLOOKUP(D31,Codigo!$B$4:$C$67,2,FALSE))=D31,"",VLOOKUP(D31,(Codigo!$B$2:$D$67),3,FALSE))</f>
        <v/>
      </c>
      <c r="D31" s="78"/>
      <c r="E31" s="79"/>
      <c r="F31" s="292"/>
      <c r="G31" s="44"/>
      <c r="H31" s="303"/>
      <c r="J31" s="312" t="str">
        <f t="shared" si="0"/>
        <v/>
      </c>
      <c r="K31" s="313" t="str">
        <f t="shared" si="1"/>
        <v/>
      </c>
      <c r="L31" s="313" t="str">
        <f t="shared" si="2"/>
        <v/>
      </c>
    </row>
    <row r="32" spans="2:12">
      <c r="B32" s="104" t="str">
        <f>IF(IF(ISERROR(VLOOKUP(D32,Codigo!$B$4:$C$67,2,FALSE)),"",VLOOKUP(D32,Codigo!$B$4:$C$67,2,FALSE))=D32,"",VLOOKUP(D32,(Codigo!$B$4:$C$67),2,FALSE))</f>
        <v/>
      </c>
      <c r="C32" s="104" t="str">
        <f>IF(IF(ISERROR(VLOOKUP(D32,Codigo!$B$4:$C$67,2,FALSE)),"",VLOOKUP(D32,Codigo!$B$4:$C$67,2,FALSE))=D32,"",VLOOKUP(D32,(Codigo!$B$2:$D$67),3,FALSE))</f>
        <v/>
      </c>
      <c r="D32" s="78"/>
      <c r="E32" s="79"/>
      <c r="F32" s="292"/>
      <c r="G32" s="44"/>
      <c r="H32" s="303"/>
      <c r="J32" s="312" t="str">
        <f t="shared" si="0"/>
        <v/>
      </c>
      <c r="K32" s="313" t="str">
        <f t="shared" si="1"/>
        <v/>
      </c>
      <c r="L32" s="313" t="str">
        <f t="shared" si="2"/>
        <v/>
      </c>
    </row>
    <row r="33" spans="2:12">
      <c r="B33" s="104" t="str">
        <f>IF(IF(ISERROR(VLOOKUP(D33,Codigo!$B$4:$C$67,2,FALSE)),"",VLOOKUP(D33,Codigo!$B$4:$C$67,2,FALSE))=D33,"",VLOOKUP(D33,(Codigo!$B$4:$C$67),2,FALSE))</f>
        <v/>
      </c>
      <c r="C33" s="104" t="str">
        <f>IF(IF(ISERROR(VLOOKUP(D33,Codigo!$B$4:$C$67,2,FALSE)),"",VLOOKUP(D33,Codigo!$B$4:$C$67,2,FALSE))=D33,"",VLOOKUP(D33,(Codigo!$B$2:$D$67),3,FALSE))</f>
        <v/>
      </c>
      <c r="D33" s="78"/>
      <c r="E33" s="79"/>
      <c r="F33" s="292"/>
      <c r="G33" s="44"/>
      <c r="H33" s="303"/>
      <c r="J33" s="312" t="str">
        <f t="shared" si="0"/>
        <v/>
      </c>
      <c r="K33" s="313" t="str">
        <f t="shared" si="1"/>
        <v/>
      </c>
      <c r="L33" s="313" t="str">
        <f t="shared" si="2"/>
        <v/>
      </c>
    </row>
    <row r="34" spans="2:12">
      <c r="B34" s="104" t="str">
        <f>IF(IF(ISERROR(VLOOKUP(D34,Codigo!$B$4:$C$67,2,FALSE)),"",VLOOKUP(D34,Codigo!$B$4:$C$67,2,FALSE))=D34,"",VLOOKUP(D34,(Codigo!$B$4:$C$67),2,FALSE))</f>
        <v/>
      </c>
      <c r="C34" s="104" t="str">
        <f>IF(IF(ISERROR(VLOOKUP(D34,Codigo!$B$4:$C$67,2,FALSE)),"",VLOOKUP(D34,Codigo!$B$4:$C$67,2,FALSE))=D34,"",VLOOKUP(D34,(Codigo!$B$2:$D$67),3,FALSE))</f>
        <v/>
      </c>
      <c r="D34" s="78"/>
      <c r="E34" s="79"/>
      <c r="F34" s="292"/>
      <c r="G34" s="44"/>
      <c r="H34" s="303"/>
      <c r="J34" s="312" t="str">
        <f t="shared" si="0"/>
        <v/>
      </c>
      <c r="K34" s="313" t="str">
        <f t="shared" si="1"/>
        <v/>
      </c>
      <c r="L34" s="313" t="str">
        <f t="shared" si="2"/>
        <v/>
      </c>
    </row>
    <row r="35" spans="2:12">
      <c r="B35" s="104" t="str">
        <f>IF(IF(ISERROR(VLOOKUP(D35,Codigo!$B$4:$C$67,2,FALSE)),"",VLOOKUP(D35,Codigo!$B$4:$C$67,2,FALSE))=D35,"",VLOOKUP(D35,(Codigo!$B$4:$C$67),2,FALSE))</f>
        <v/>
      </c>
      <c r="C35" s="104" t="str">
        <f>IF(IF(ISERROR(VLOOKUP(D35,Codigo!$B$4:$C$67,2,FALSE)),"",VLOOKUP(D35,Codigo!$B$4:$C$67,2,FALSE))=D35,"",VLOOKUP(D35,(Codigo!$B$2:$D$67),3,FALSE))</f>
        <v/>
      </c>
      <c r="D35" s="78"/>
      <c r="E35" s="79"/>
      <c r="F35" s="292"/>
      <c r="G35" s="44"/>
      <c r="H35" s="303"/>
      <c r="J35" s="312" t="str">
        <f t="shared" si="0"/>
        <v/>
      </c>
      <c r="K35" s="313" t="str">
        <f t="shared" si="1"/>
        <v/>
      </c>
      <c r="L35" s="313" t="str">
        <f t="shared" si="2"/>
        <v/>
      </c>
    </row>
    <row r="36" spans="2:12">
      <c r="B36" s="104" t="str">
        <f>IF(IF(ISERROR(VLOOKUP(D36,Codigo!$B$4:$C$67,2,FALSE)),"",VLOOKUP(D36,Codigo!$B$4:$C$67,2,FALSE))=D36,"",VLOOKUP(D36,(Codigo!$B$4:$C$67),2,FALSE))</f>
        <v/>
      </c>
      <c r="C36" s="104" t="str">
        <f>IF(IF(ISERROR(VLOOKUP(D36,Codigo!$B$4:$C$67,2,FALSE)),"",VLOOKUP(D36,Codigo!$B$4:$C$67,2,FALSE))=D36,"",VLOOKUP(D36,(Codigo!$B$2:$D$67),3,FALSE))</f>
        <v/>
      </c>
      <c r="D36" s="78"/>
      <c r="E36" s="79"/>
      <c r="F36" s="292"/>
      <c r="G36" s="44"/>
      <c r="H36" s="303"/>
      <c r="J36" s="312" t="str">
        <f t="shared" si="0"/>
        <v/>
      </c>
      <c r="K36" s="313" t="str">
        <f t="shared" si="1"/>
        <v/>
      </c>
      <c r="L36" s="313" t="str">
        <f t="shared" si="2"/>
        <v/>
      </c>
    </row>
    <row r="37" spans="2:12">
      <c r="B37" s="104" t="str">
        <f>IF(IF(ISERROR(VLOOKUP(D37,Codigo!$B$4:$C$67,2,FALSE)),"",VLOOKUP(D37,Codigo!$B$4:$C$67,2,FALSE))=D37,"",VLOOKUP(D37,(Codigo!$B$4:$C$67),2,FALSE))</f>
        <v/>
      </c>
      <c r="C37" s="104" t="str">
        <f>IF(IF(ISERROR(VLOOKUP(D37,Codigo!$B$4:$C$67,2,FALSE)),"",VLOOKUP(D37,Codigo!$B$4:$C$67,2,FALSE))=D37,"",VLOOKUP(D37,(Codigo!$B$2:$D$67),3,FALSE))</f>
        <v/>
      </c>
      <c r="D37" s="78"/>
      <c r="E37" s="79"/>
      <c r="F37" s="292"/>
      <c r="G37" s="44"/>
      <c r="H37" s="303"/>
      <c r="J37" s="312" t="str">
        <f t="shared" si="0"/>
        <v/>
      </c>
      <c r="K37" s="313" t="str">
        <f t="shared" si="1"/>
        <v/>
      </c>
      <c r="L37" s="313" t="str">
        <f t="shared" si="2"/>
        <v/>
      </c>
    </row>
    <row r="38" spans="2:12">
      <c r="B38" s="104" t="str">
        <f>IF(IF(ISERROR(VLOOKUP(D38,Codigo!$B$4:$C$67,2,FALSE)),"",VLOOKUP(D38,Codigo!$B$4:$C$67,2,FALSE))=D38,"",VLOOKUP(D38,(Codigo!$B$4:$C$67),2,FALSE))</f>
        <v/>
      </c>
      <c r="C38" s="104" t="str">
        <f>IF(IF(ISERROR(VLOOKUP(D38,Codigo!$B$4:$C$67,2,FALSE)),"",VLOOKUP(D38,Codigo!$B$4:$C$67,2,FALSE))=D38,"",VLOOKUP(D38,(Codigo!$B$2:$D$67),3,FALSE))</f>
        <v/>
      </c>
      <c r="D38" s="78"/>
      <c r="E38" s="79"/>
      <c r="F38" s="292"/>
      <c r="G38" s="44"/>
      <c r="H38" s="293"/>
      <c r="J38" s="312" t="str">
        <f t="shared" si="0"/>
        <v/>
      </c>
      <c r="K38" s="313" t="str">
        <f t="shared" si="1"/>
        <v/>
      </c>
      <c r="L38" s="313" t="str">
        <f t="shared" si="2"/>
        <v/>
      </c>
    </row>
    <row r="39" spans="2:12">
      <c r="B39" s="104" t="str">
        <f>IF(IF(ISERROR(VLOOKUP(D39,Codigo!$B$4:$C$67,2,FALSE)),"",VLOOKUP(D39,Codigo!$B$4:$C$67,2,FALSE))=D39,"",VLOOKUP(D39,(Codigo!$B$4:$C$67),2,FALSE))</f>
        <v/>
      </c>
      <c r="C39" s="104" t="str">
        <f>IF(IF(ISERROR(VLOOKUP(D39,Codigo!$B$4:$C$67,2,FALSE)),"",VLOOKUP(D39,Codigo!$B$4:$C$67,2,FALSE))=D39,"",VLOOKUP(D39,(Codigo!$B$2:$D$67),3,FALSE))</f>
        <v/>
      </c>
      <c r="D39" s="78"/>
      <c r="E39" s="79"/>
      <c r="F39" s="292"/>
      <c r="G39" s="44"/>
      <c r="H39" s="293"/>
      <c r="J39" s="312" t="str">
        <f t="shared" si="0"/>
        <v/>
      </c>
      <c r="K39" s="313" t="str">
        <f t="shared" si="1"/>
        <v/>
      </c>
      <c r="L39" s="313" t="str">
        <f t="shared" si="2"/>
        <v/>
      </c>
    </row>
    <row r="40" spans="2:12">
      <c r="B40" s="104" t="str">
        <f>IF(IF(ISERROR(VLOOKUP(D40,Codigo!$B$4:$C$67,2,FALSE)),"",VLOOKUP(D40,Codigo!$B$4:$C$67,2,FALSE))=D40,"",VLOOKUP(D40,(Codigo!$B$4:$C$67),2,FALSE))</f>
        <v/>
      </c>
      <c r="C40" s="104" t="str">
        <f>IF(IF(ISERROR(VLOOKUP(D40,Codigo!$B$4:$C$67,2,FALSE)),"",VLOOKUP(D40,Codigo!$B$4:$C$67,2,FALSE))=D40,"",VLOOKUP(D40,(Codigo!$B$2:$D$67),3,FALSE))</f>
        <v/>
      </c>
      <c r="D40" s="78"/>
      <c r="E40" s="79"/>
      <c r="F40" s="292"/>
      <c r="G40" s="44"/>
      <c r="H40" s="293"/>
      <c r="J40" s="312" t="str">
        <f t="shared" si="0"/>
        <v/>
      </c>
      <c r="K40" s="313" t="str">
        <f t="shared" si="1"/>
        <v/>
      </c>
      <c r="L40" s="313" t="str">
        <f t="shared" si="2"/>
        <v/>
      </c>
    </row>
    <row r="41" spans="2:12">
      <c r="B41" s="104" t="str">
        <f>IF(IF(ISERROR(VLOOKUP(D41,Codigo!$B$4:$C$67,2,FALSE)),"",VLOOKUP(D41,Codigo!$B$4:$C$67,2,FALSE))=D41,"",VLOOKUP(D41,(Codigo!$B$4:$C$67),2,FALSE))</f>
        <v/>
      </c>
      <c r="C41" s="104" t="str">
        <f>IF(IF(ISERROR(VLOOKUP(D41,Codigo!$B$4:$C$67,2,FALSE)),"",VLOOKUP(D41,Codigo!$B$4:$C$67,2,FALSE))=D41,"",VLOOKUP(D41,(Codigo!$B$2:$D$67),3,FALSE))</f>
        <v/>
      </c>
      <c r="D41" s="78"/>
      <c r="E41" s="79"/>
      <c r="F41" s="292"/>
      <c r="G41" s="44"/>
      <c r="H41" s="293"/>
      <c r="J41" s="312" t="str">
        <f t="shared" si="0"/>
        <v/>
      </c>
      <c r="K41" s="313" t="str">
        <f t="shared" si="1"/>
        <v/>
      </c>
      <c r="L41" s="313" t="str">
        <f t="shared" si="2"/>
        <v/>
      </c>
    </row>
    <row r="42" spans="2:12">
      <c r="B42" s="104" t="str">
        <f>IF(IF(ISERROR(VLOOKUP(D42,Codigo!$B$4:$C$67,2,FALSE)),"",VLOOKUP(D42,Codigo!$B$4:$C$67,2,FALSE))=D42,"",VLOOKUP(D42,(Codigo!$B$4:$C$67),2,FALSE))</f>
        <v/>
      </c>
      <c r="C42" s="104" t="str">
        <f>IF(IF(ISERROR(VLOOKUP(D42,Codigo!$B$4:$C$67,2,FALSE)),"",VLOOKUP(D42,Codigo!$B$4:$C$67,2,FALSE))=D42,"",VLOOKUP(D42,(Codigo!$B$2:$D$67),3,FALSE))</f>
        <v/>
      </c>
      <c r="D42" s="78"/>
      <c r="E42" s="79"/>
      <c r="F42" s="292"/>
      <c r="G42" s="44"/>
      <c r="H42" s="293"/>
      <c r="J42" s="312" t="str">
        <f t="shared" si="0"/>
        <v/>
      </c>
      <c r="K42" s="313" t="str">
        <f t="shared" si="1"/>
        <v/>
      </c>
      <c r="L42" s="313" t="str">
        <f t="shared" si="2"/>
        <v/>
      </c>
    </row>
    <row r="43" spans="2:12">
      <c r="B43" s="104" t="str">
        <f>IF(IF(ISERROR(VLOOKUP(D43,Codigo!$B$4:$C$67,2,FALSE)),"",VLOOKUP(D43,Codigo!$B$4:$C$67,2,FALSE))=D43,"",VLOOKUP(D43,(Codigo!$B$4:$C$67),2,FALSE))</f>
        <v/>
      </c>
      <c r="C43" s="104" t="str">
        <f>IF(IF(ISERROR(VLOOKUP(D43,Codigo!$B$4:$C$67,2,FALSE)),"",VLOOKUP(D43,Codigo!$B$4:$C$67,2,FALSE))=D43,"",VLOOKUP(D43,(Codigo!$B$2:$D$67),3,FALSE))</f>
        <v/>
      </c>
      <c r="D43" s="78"/>
      <c r="E43" s="79"/>
      <c r="F43" s="292"/>
      <c r="G43" s="44"/>
      <c r="H43" s="293"/>
      <c r="J43" s="312" t="str">
        <f t="shared" si="0"/>
        <v/>
      </c>
      <c r="K43" s="313" t="str">
        <f t="shared" si="1"/>
        <v/>
      </c>
      <c r="L43" s="313" t="str">
        <f t="shared" si="2"/>
        <v/>
      </c>
    </row>
    <row r="44" spans="2:12">
      <c r="B44" s="104" t="str">
        <f>IF(IF(ISERROR(VLOOKUP(D44,Codigo!$B$4:$C$67,2,FALSE)),"",VLOOKUP(D44,Codigo!$B$4:$C$67,2,FALSE))=D44,"",VLOOKUP(D44,(Codigo!$B$4:$C$67),2,FALSE))</f>
        <v/>
      </c>
      <c r="C44" s="104" t="str">
        <f>IF(IF(ISERROR(VLOOKUP(D44,Codigo!$B$4:$C$67,2,FALSE)),"",VLOOKUP(D44,Codigo!$B$4:$C$67,2,FALSE))=D44,"",VLOOKUP(D44,(Codigo!$B$2:$D$67),3,FALSE))</f>
        <v/>
      </c>
      <c r="D44" s="78"/>
      <c r="E44" s="79"/>
      <c r="F44" s="292"/>
      <c r="G44" s="44"/>
      <c r="H44" s="293"/>
      <c r="J44" s="312" t="str">
        <f t="shared" si="0"/>
        <v/>
      </c>
      <c r="K44" s="313" t="str">
        <f t="shared" si="1"/>
        <v/>
      </c>
      <c r="L44" s="313" t="str">
        <f t="shared" si="2"/>
        <v/>
      </c>
    </row>
    <row r="45" spans="2:12">
      <c r="B45" s="104" t="str">
        <f>IF(IF(ISERROR(VLOOKUP(D45,Codigo!$B$4:$C$67,2,FALSE)),"",VLOOKUP(D45,Codigo!$B$4:$C$67,2,FALSE))=D45,"",VLOOKUP(D45,(Codigo!$B$4:$C$67),2,FALSE))</f>
        <v/>
      </c>
      <c r="C45" s="104" t="str">
        <f>IF(IF(ISERROR(VLOOKUP(D45,Codigo!$B$4:$C$67,2,FALSE)),"",VLOOKUP(D45,Codigo!$B$4:$C$67,2,FALSE))=D45,"",VLOOKUP(D45,(Codigo!$B$2:$D$67),3,FALSE))</f>
        <v/>
      </c>
      <c r="D45" s="78"/>
      <c r="E45" s="79"/>
      <c r="F45" s="292"/>
      <c r="G45" s="44"/>
      <c r="H45" s="293"/>
      <c r="J45" s="312" t="str">
        <f t="shared" si="0"/>
        <v/>
      </c>
      <c r="K45" s="313" t="str">
        <f t="shared" si="1"/>
        <v/>
      </c>
      <c r="L45" s="313" t="str">
        <f t="shared" si="2"/>
        <v/>
      </c>
    </row>
    <row r="46" spans="2:12">
      <c r="B46" s="104" t="str">
        <f>IF(IF(ISERROR(VLOOKUP(D46,Codigo!$B$4:$C$67,2,FALSE)),"",VLOOKUP(D46,Codigo!$B$4:$C$67,2,FALSE))=D46,"",VLOOKUP(D46,(Codigo!$B$4:$C$67),2,FALSE))</f>
        <v/>
      </c>
      <c r="C46" s="104" t="str">
        <f>IF(IF(ISERROR(VLOOKUP(D46,Codigo!$B$4:$C$67,2,FALSE)),"",VLOOKUP(D46,Codigo!$B$4:$C$67,2,FALSE))=D46,"",VLOOKUP(D46,(Codigo!$B$2:$D$67),3,FALSE))</f>
        <v/>
      </c>
      <c r="D46" s="78"/>
      <c r="E46" s="79"/>
      <c r="F46" s="292"/>
      <c r="G46" s="44"/>
      <c r="H46" s="293"/>
      <c r="J46" s="312" t="str">
        <f t="shared" si="0"/>
        <v/>
      </c>
      <c r="K46" s="313" t="str">
        <f t="shared" si="1"/>
        <v/>
      </c>
      <c r="L46" s="313" t="str">
        <f t="shared" si="2"/>
        <v/>
      </c>
    </row>
    <row r="47" spans="2:12">
      <c r="B47" s="104" t="str">
        <f>IF(IF(ISERROR(VLOOKUP(D47,Codigo!$B$4:$C$67,2,FALSE)),"",VLOOKUP(D47,Codigo!$B$4:$C$67,2,FALSE))=D47,"",VLOOKUP(D47,(Codigo!$B$4:$C$67),2,FALSE))</f>
        <v/>
      </c>
      <c r="C47" s="104" t="str">
        <f>IF(IF(ISERROR(VLOOKUP(D47,Codigo!$B$4:$C$67,2,FALSE)),"",VLOOKUP(D47,Codigo!$B$4:$C$67,2,FALSE))=D47,"",VLOOKUP(D47,(Codigo!$B$2:$D$67),3,FALSE))</f>
        <v/>
      </c>
      <c r="D47" s="78"/>
      <c r="E47" s="79"/>
      <c r="F47" s="292"/>
      <c r="G47" s="44"/>
      <c r="H47" s="293"/>
      <c r="J47" s="312" t="str">
        <f t="shared" si="0"/>
        <v/>
      </c>
      <c r="K47" s="313" t="str">
        <f t="shared" si="1"/>
        <v/>
      </c>
      <c r="L47" s="313" t="str">
        <f t="shared" si="2"/>
        <v/>
      </c>
    </row>
    <row r="48" spans="2:12">
      <c r="B48" s="104" t="str">
        <f>IF(IF(ISERROR(VLOOKUP(D48,Codigo!$B$4:$C$67,2,FALSE)),"",VLOOKUP(D48,Codigo!$B$4:$C$67,2,FALSE))=D48,"",VLOOKUP(D48,(Codigo!$B$4:$C$67),2,FALSE))</f>
        <v/>
      </c>
      <c r="C48" s="104" t="str">
        <f>IF(IF(ISERROR(VLOOKUP(D48,Codigo!$B$4:$C$67,2,FALSE)),"",VLOOKUP(D48,Codigo!$B$4:$C$67,2,FALSE))=D48,"",VLOOKUP(D48,(Codigo!$B$2:$D$67),3,FALSE))</f>
        <v/>
      </c>
      <c r="D48" s="78"/>
      <c r="E48" s="79"/>
      <c r="F48" s="292"/>
      <c r="G48" s="44"/>
      <c r="H48" s="293"/>
      <c r="J48" s="312" t="str">
        <f t="shared" si="0"/>
        <v/>
      </c>
      <c r="K48" s="313" t="str">
        <f t="shared" si="1"/>
        <v/>
      </c>
      <c r="L48" s="313" t="str">
        <f t="shared" si="2"/>
        <v/>
      </c>
    </row>
    <row r="49" spans="2:12">
      <c r="B49" s="104" t="str">
        <f>IF(IF(ISERROR(VLOOKUP(D49,Codigo!$B$4:$C$67,2,FALSE)),"",VLOOKUP(D49,Codigo!$B$4:$C$67,2,FALSE))=D49,"",VLOOKUP(D49,(Codigo!$B$4:$C$67),2,FALSE))</f>
        <v/>
      </c>
      <c r="C49" s="104" t="str">
        <f>IF(IF(ISERROR(VLOOKUP(D49,Codigo!$B$4:$C$67,2,FALSE)),"",VLOOKUP(D49,Codigo!$B$4:$C$67,2,FALSE))=D49,"",VLOOKUP(D49,(Codigo!$B$2:$D$67),3,FALSE))</f>
        <v/>
      </c>
      <c r="D49" s="78"/>
      <c r="E49" s="79"/>
      <c r="F49" s="292"/>
      <c r="G49" s="44"/>
      <c r="H49" s="293"/>
      <c r="J49" s="312" t="str">
        <f t="shared" si="0"/>
        <v/>
      </c>
      <c r="K49" s="313" t="str">
        <f t="shared" si="1"/>
        <v/>
      </c>
      <c r="L49" s="313" t="str">
        <f t="shared" si="2"/>
        <v/>
      </c>
    </row>
    <row r="50" spans="2:12">
      <c r="B50" s="104" t="str">
        <f>IF(IF(ISERROR(VLOOKUP(D50,Codigo!$B$4:$C$67,2,FALSE)),"",VLOOKUP(D50,Codigo!$B$4:$C$67,2,FALSE))=D50,"",VLOOKUP(D50,(Codigo!$B$4:$C$67),2,FALSE))</f>
        <v/>
      </c>
      <c r="C50" s="104" t="str">
        <f>IF(IF(ISERROR(VLOOKUP(D50,Codigo!$B$4:$C$67,2,FALSE)),"",VLOOKUP(D50,Codigo!$B$4:$C$67,2,FALSE))=D50,"",VLOOKUP(D50,(Codigo!$B$2:$D$67),3,FALSE))</f>
        <v/>
      </c>
      <c r="D50" s="78"/>
      <c r="E50" s="79"/>
      <c r="F50" s="292"/>
      <c r="G50" s="44"/>
      <c r="H50" s="293"/>
      <c r="J50" s="312" t="str">
        <f t="shared" si="0"/>
        <v/>
      </c>
      <c r="K50" s="313" t="str">
        <f t="shared" si="1"/>
        <v/>
      </c>
      <c r="L50" s="313" t="str">
        <f t="shared" si="2"/>
        <v/>
      </c>
    </row>
    <row r="51" spans="2:12">
      <c r="B51" s="104" t="str">
        <f>IF(IF(ISERROR(VLOOKUP(D51,Codigo!$B$4:$C$67,2,FALSE)),"",VLOOKUP(D51,Codigo!$B$4:$C$67,2,FALSE))=D51,"",VLOOKUP(D51,(Codigo!$B$4:$C$67),2,FALSE))</f>
        <v/>
      </c>
      <c r="C51" s="104" t="str">
        <f>IF(IF(ISERROR(VLOOKUP(D51,Codigo!$B$4:$C$67,2,FALSE)),"",VLOOKUP(D51,Codigo!$B$4:$C$67,2,FALSE))=D51,"",VLOOKUP(D51,(Codigo!$B$2:$D$67),3,FALSE))</f>
        <v/>
      </c>
      <c r="D51" s="78"/>
      <c r="E51" s="79"/>
      <c r="F51" s="292"/>
      <c r="G51" s="44"/>
      <c r="H51" s="293"/>
      <c r="J51" s="312" t="str">
        <f t="shared" si="0"/>
        <v/>
      </c>
      <c r="K51" s="313" t="str">
        <f t="shared" si="1"/>
        <v/>
      </c>
      <c r="L51" s="313" t="str">
        <f t="shared" si="2"/>
        <v/>
      </c>
    </row>
    <row r="52" spans="2:12">
      <c r="B52" s="104" t="str">
        <f>IF(IF(ISERROR(VLOOKUP(D52,Codigo!$B$4:$C$67,2,FALSE)),"",VLOOKUP(D52,Codigo!$B$4:$C$67,2,FALSE))=D52,"",VLOOKUP(D52,(Codigo!$B$4:$C$67),2,FALSE))</f>
        <v/>
      </c>
      <c r="C52" s="104" t="str">
        <f>IF(IF(ISERROR(VLOOKUP(D52,Codigo!$B$4:$C$67,2,FALSE)),"",VLOOKUP(D52,Codigo!$B$4:$C$67,2,FALSE))=D52,"",VLOOKUP(D52,(Codigo!$B$2:$D$67),3,FALSE))</f>
        <v/>
      </c>
      <c r="D52" s="78"/>
      <c r="E52" s="79"/>
      <c r="F52" s="292"/>
      <c r="G52" s="44"/>
      <c r="H52" s="293"/>
      <c r="J52" s="312" t="str">
        <f t="shared" si="0"/>
        <v/>
      </c>
      <c r="K52" s="313" t="str">
        <f t="shared" si="1"/>
        <v/>
      </c>
      <c r="L52" s="313" t="str">
        <f t="shared" si="2"/>
        <v/>
      </c>
    </row>
    <row r="53" spans="2:12">
      <c r="B53" s="104" t="str">
        <f>IF(IF(ISERROR(VLOOKUP(D53,Codigo!$B$4:$C$67,2,FALSE)),"",VLOOKUP(D53,Codigo!$B$4:$C$67,2,FALSE))=D53,"",VLOOKUP(D53,(Codigo!$B$4:$C$67),2,FALSE))</f>
        <v/>
      </c>
      <c r="C53" s="104" t="str">
        <f>IF(IF(ISERROR(VLOOKUP(D53,Codigo!$B$4:$C$67,2,FALSE)),"",VLOOKUP(D53,Codigo!$B$4:$C$67,2,FALSE))=D53,"",VLOOKUP(D53,(Codigo!$B$2:$D$67),3,FALSE))</f>
        <v/>
      </c>
      <c r="D53" s="78"/>
      <c r="E53" s="79"/>
      <c r="F53" s="292"/>
      <c r="G53" s="44"/>
      <c r="H53" s="293"/>
      <c r="J53" s="312" t="str">
        <f t="shared" si="0"/>
        <v/>
      </c>
      <c r="K53" s="313" t="str">
        <f t="shared" si="1"/>
        <v/>
      </c>
      <c r="L53" s="313" t="str">
        <f t="shared" si="2"/>
        <v/>
      </c>
    </row>
    <row r="54" spans="2:12">
      <c r="B54" s="104" t="str">
        <f>IF(IF(ISERROR(VLOOKUP(D54,Codigo!$B$4:$C$67,2,FALSE)),"",VLOOKUP(D54,Codigo!$B$4:$C$67,2,FALSE))=D54,"",VLOOKUP(D54,(Codigo!$B$4:$C$67),2,FALSE))</f>
        <v/>
      </c>
      <c r="C54" s="104" t="str">
        <f>IF(IF(ISERROR(VLOOKUP(D54,Codigo!$B$4:$C$67,2,FALSE)),"",VLOOKUP(D54,Codigo!$B$4:$C$67,2,FALSE))=D54,"",VLOOKUP(D54,(Codigo!$B$2:$D$67),3,FALSE))</f>
        <v/>
      </c>
      <c r="D54" s="78"/>
      <c r="E54" s="79"/>
      <c r="F54" s="292"/>
      <c r="G54" s="44"/>
      <c r="H54" s="293"/>
      <c r="J54" s="312" t="str">
        <f t="shared" si="0"/>
        <v/>
      </c>
      <c r="K54" s="313" t="str">
        <f t="shared" si="1"/>
        <v/>
      </c>
      <c r="L54" s="313" t="str">
        <f t="shared" si="2"/>
        <v/>
      </c>
    </row>
    <row r="55" spans="2:12">
      <c r="B55" s="104" t="str">
        <f>IF(IF(ISERROR(VLOOKUP(D55,Codigo!$B$4:$C$67,2,FALSE)),"",VLOOKUP(D55,Codigo!$B$4:$C$67,2,FALSE))=D55,"",VLOOKUP(D55,(Codigo!$B$4:$C$67),2,FALSE))</f>
        <v/>
      </c>
      <c r="C55" s="104" t="str">
        <f>IF(IF(ISERROR(VLOOKUP(D55,Codigo!$B$4:$C$67,2,FALSE)),"",VLOOKUP(D55,Codigo!$B$4:$C$67,2,FALSE))=D55,"",VLOOKUP(D55,(Codigo!$B$2:$D$67),3,FALSE))</f>
        <v/>
      </c>
      <c r="D55" s="78"/>
      <c r="E55" s="79"/>
      <c r="F55" s="292"/>
      <c r="G55" s="44"/>
      <c r="H55" s="293"/>
      <c r="J55" s="312" t="str">
        <f t="shared" si="0"/>
        <v/>
      </c>
      <c r="K55" s="313" t="str">
        <f t="shared" si="1"/>
        <v/>
      </c>
      <c r="L55" s="313" t="str">
        <f t="shared" si="2"/>
        <v/>
      </c>
    </row>
    <row r="56" spans="2:12">
      <c r="B56" s="104" t="str">
        <f>IF(IF(ISERROR(VLOOKUP(D56,Codigo!$B$4:$C$67,2,FALSE)),"",VLOOKUP(D56,Codigo!$B$4:$C$67,2,FALSE))=D56,"",VLOOKUP(D56,(Codigo!$B$4:$C$67),2,FALSE))</f>
        <v/>
      </c>
      <c r="C56" s="104" t="str">
        <f>IF(IF(ISERROR(VLOOKUP(D56,Codigo!$B$4:$C$67,2,FALSE)),"",VLOOKUP(D56,Codigo!$B$4:$C$67,2,FALSE))=D56,"",VLOOKUP(D56,(Codigo!$B$2:$D$67),3,FALSE))</f>
        <v/>
      </c>
      <c r="D56" s="78"/>
      <c r="E56" s="79"/>
      <c r="F56" s="292"/>
      <c r="G56" s="44"/>
      <c r="H56" s="293"/>
      <c r="J56" s="312" t="str">
        <f t="shared" si="0"/>
        <v/>
      </c>
      <c r="K56" s="313" t="str">
        <f t="shared" si="1"/>
        <v/>
      </c>
      <c r="L56" s="313" t="str">
        <f t="shared" si="2"/>
        <v/>
      </c>
    </row>
    <row r="57" spans="2:12">
      <c r="B57" s="104" t="str">
        <f>IF(IF(ISERROR(VLOOKUP(D57,Codigo!$B$4:$C$67,2,FALSE)),"",VLOOKUP(D57,Codigo!$B$4:$C$67,2,FALSE))=D57,"",VLOOKUP(D57,(Codigo!$B$4:$C$67),2,FALSE))</f>
        <v/>
      </c>
      <c r="C57" s="104" t="str">
        <f>IF(IF(ISERROR(VLOOKUP(D57,Codigo!$B$4:$C$67,2,FALSE)),"",VLOOKUP(D57,Codigo!$B$4:$C$67,2,FALSE))=D57,"",VLOOKUP(D57,(Codigo!$B$2:$D$67),3,FALSE))</f>
        <v/>
      </c>
      <c r="D57" s="78"/>
      <c r="E57" s="79"/>
      <c r="F57" s="292"/>
      <c r="G57" s="44"/>
      <c r="H57" s="293"/>
      <c r="J57" s="312" t="str">
        <f t="shared" si="0"/>
        <v/>
      </c>
      <c r="K57" s="313" t="str">
        <f t="shared" si="1"/>
        <v/>
      </c>
      <c r="L57" s="313" t="str">
        <f t="shared" si="2"/>
        <v/>
      </c>
    </row>
    <row r="58" spans="2:12">
      <c r="B58" s="104" t="str">
        <f>IF(IF(ISERROR(VLOOKUP(D58,Codigo!$B$4:$C$67,2,FALSE)),"",VLOOKUP(D58,Codigo!$B$4:$C$67,2,FALSE))=D58,"",VLOOKUP(D58,(Codigo!$B$4:$C$67),2,FALSE))</f>
        <v/>
      </c>
      <c r="C58" s="104" t="str">
        <f>IF(IF(ISERROR(VLOOKUP(D58,Codigo!$B$4:$C$67,2,FALSE)),"",VLOOKUP(D58,Codigo!$B$4:$C$67,2,FALSE))=D58,"",VLOOKUP(D58,(Codigo!$B$2:$D$67),3,FALSE))</f>
        <v/>
      </c>
      <c r="D58" s="78"/>
      <c r="E58" s="79"/>
      <c r="F58" s="292"/>
      <c r="G58" s="44"/>
      <c r="H58" s="293"/>
      <c r="J58" s="312" t="str">
        <f t="shared" si="0"/>
        <v/>
      </c>
      <c r="K58" s="313" t="str">
        <f t="shared" si="1"/>
        <v/>
      </c>
      <c r="L58" s="313" t="str">
        <f t="shared" si="2"/>
        <v/>
      </c>
    </row>
    <row r="59" spans="2:12">
      <c r="B59" s="104" t="str">
        <f>IF(IF(ISERROR(VLOOKUP(D59,Codigo!$B$4:$C$67,2,FALSE)),"",VLOOKUP(D59,Codigo!$B$4:$C$67,2,FALSE))=D59,"",VLOOKUP(D59,(Codigo!$B$4:$C$67),2,FALSE))</f>
        <v/>
      </c>
      <c r="C59" s="104" t="str">
        <f>IF(IF(ISERROR(VLOOKUP(D59,Codigo!$B$4:$C$67,2,FALSE)),"",VLOOKUP(D59,Codigo!$B$4:$C$67,2,FALSE))=D59,"",VLOOKUP(D59,(Codigo!$B$2:$D$67),3,FALSE))</f>
        <v/>
      </c>
      <c r="D59" s="78"/>
      <c r="E59" s="79"/>
      <c r="F59" s="292"/>
      <c r="G59" s="44"/>
      <c r="H59" s="293"/>
      <c r="J59" s="312" t="str">
        <f t="shared" si="0"/>
        <v/>
      </c>
      <c r="K59" s="313" t="str">
        <f t="shared" si="1"/>
        <v/>
      </c>
      <c r="L59" s="313" t="str">
        <f t="shared" si="2"/>
        <v/>
      </c>
    </row>
    <row r="60" spans="2:12">
      <c r="B60" s="104" t="str">
        <f>IF(IF(ISERROR(VLOOKUP(D60,Codigo!$B$4:$C$67,2,FALSE)),"",VLOOKUP(D60,Codigo!$B$4:$C$67,2,FALSE))=D60,"",VLOOKUP(D60,(Codigo!$B$4:$C$67),2,FALSE))</f>
        <v/>
      </c>
      <c r="C60" s="104" t="str">
        <f>IF(IF(ISERROR(VLOOKUP(D60,Codigo!$B$4:$C$67,2,FALSE)),"",VLOOKUP(D60,Codigo!$B$4:$C$67,2,FALSE))=D60,"",VLOOKUP(D60,(Codigo!$B$2:$D$67),3,FALSE))</f>
        <v/>
      </c>
      <c r="D60" s="78"/>
      <c r="E60" s="79"/>
      <c r="F60" s="292"/>
      <c r="G60" s="44"/>
      <c r="H60" s="293"/>
      <c r="J60" s="312" t="str">
        <f t="shared" si="0"/>
        <v/>
      </c>
      <c r="K60" s="313" t="str">
        <f t="shared" si="1"/>
        <v/>
      </c>
      <c r="L60" s="313" t="str">
        <f t="shared" si="2"/>
        <v/>
      </c>
    </row>
    <row r="61" spans="2:12">
      <c r="B61" s="104" t="str">
        <f>IF(IF(ISERROR(VLOOKUP(D61,Codigo!$B$4:$C$67,2,FALSE)),"",VLOOKUP(D61,Codigo!$B$4:$C$67,2,FALSE))=D61,"",VLOOKUP(D61,(Codigo!$B$4:$C$67),2,FALSE))</f>
        <v/>
      </c>
      <c r="C61" s="104" t="str">
        <f>IF(IF(ISERROR(VLOOKUP(D61,Codigo!$B$4:$C$67,2,FALSE)),"",VLOOKUP(D61,Codigo!$B$4:$C$67,2,FALSE))=D61,"",VLOOKUP(D61,(Codigo!$B$2:$D$67),3,FALSE))</f>
        <v/>
      </c>
      <c r="D61" s="78"/>
      <c r="E61" s="79"/>
      <c r="F61" s="292"/>
      <c r="G61" s="44"/>
      <c r="H61" s="293"/>
      <c r="J61" s="312" t="str">
        <f t="shared" si="0"/>
        <v/>
      </c>
      <c r="K61" s="313" t="str">
        <f t="shared" si="1"/>
        <v/>
      </c>
      <c r="L61" s="313" t="str">
        <f t="shared" si="2"/>
        <v/>
      </c>
    </row>
    <row r="62" spans="2:12">
      <c r="B62" s="104" t="str">
        <f>IF(IF(ISERROR(VLOOKUP(D62,Codigo!$B$4:$C$67,2,FALSE)),"",VLOOKUP(D62,Codigo!$B$4:$C$67,2,FALSE))=D62,"",VLOOKUP(D62,(Codigo!$B$4:$C$67),2,FALSE))</f>
        <v/>
      </c>
      <c r="C62" s="104" t="str">
        <f>IF(IF(ISERROR(VLOOKUP(D62,Codigo!$B$4:$C$67,2,FALSE)),"",VLOOKUP(D62,Codigo!$B$4:$C$67,2,FALSE))=D62,"",VLOOKUP(D62,(Codigo!$B$2:$D$67),3,FALSE))</f>
        <v/>
      </c>
      <c r="D62" s="78"/>
      <c r="E62" s="79"/>
      <c r="F62" s="292"/>
      <c r="G62" s="44"/>
      <c r="H62" s="293"/>
      <c r="J62" s="312" t="str">
        <f t="shared" si="0"/>
        <v/>
      </c>
      <c r="K62" s="313" t="str">
        <f t="shared" si="1"/>
        <v/>
      </c>
      <c r="L62" s="313" t="str">
        <f t="shared" si="2"/>
        <v/>
      </c>
    </row>
    <row r="63" spans="2:12">
      <c r="B63" s="104" t="str">
        <f>IF(IF(ISERROR(VLOOKUP(D63,Codigo!$B$4:$C$67,2,FALSE)),"",VLOOKUP(D63,Codigo!$B$4:$C$67,2,FALSE))=D63,"",VLOOKUP(D63,(Codigo!$B$4:$C$67),2,FALSE))</f>
        <v/>
      </c>
      <c r="C63" s="104" t="str">
        <f>IF(IF(ISERROR(VLOOKUP(D63,Codigo!$B$4:$C$67,2,FALSE)),"",VLOOKUP(D63,Codigo!$B$4:$C$67,2,FALSE))=D63,"",VLOOKUP(D63,(Codigo!$B$2:$D$67),3,FALSE))</f>
        <v/>
      </c>
      <c r="D63" s="78"/>
      <c r="E63" s="79"/>
      <c r="F63" s="292"/>
      <c r="G63" s="44"/>
      <c r="H63" s="293"/>
      <c r="J63" s="312" t="str">
        <f t="shared" si="0"/>
        <v/>
      </c>
      <c r="K63" s="313" t="str">
        <f t="shared" si="1"/>
        <v/>
      </c>
      <c r="L63" s="313" t="str">
        <f t="shared" si="2"/>
        <v/>
      </c>
    </row>
    <row r="64" spans="2:12">
      <c r="B64" s="104" t="str">
        <f>IF(IF(ISERROR(VLOOKUP(D64,Codigo!$B$4:$C$67,2,FALSE)),"",VLOOKUP(D64,Codigo!$B$4:$C$67,2,FALSE))=D64,"",VLOOKUP(D64,(Codigo!$B$4:$C$67),2,FALSE))</f>
        <v/>
      </c>
      <c r="C64" s="104" t="str">
        <f>IF(IF(ISERROR(VLOOKUP(D64,Codigo!$B$4:$C$67,2,FALSE)),"",VLOOKUP(D64,Codigo!$B$4:$C$67,2,FALSE))=D64,"",VLOOKUP(D64,(Codigo!$B$2:$D$67),3,FALSE))</f>
        <v/>
      </c>
      <c r="D64" s="78"/>
      <c r="E64" s="79"/>
      <c r="F64" s="292"/>
      <c r="G64" s="44"/>
      <c r="H64" s="293"/>
      <c r="J64" s="312" t="str">
        <f t="shared" si="0"/>
        <v/>
      </c>
      <c r="K64" s="313" t="str">
        <f t="shared" si="1"/>
        <v/>
      </c>
      <c r="L64" s="313" t="str">
        <f t="shared" si="2"/>
        <v/>
      </c>
    </row>
    <row r="65" spans="2:12">
      <c r="B65" s="104" t="str">
        <f>IF(IF(ISERROR(VLOOKUP(D65,Codigo!$B$4:$C$67,2,FALSE)),"",VLOOKUP(D65,Codigo!$B$4:$C$67,2,FALSE))=D65,"",VLOOKUP(D65,(Codigo!$B$4:$C$67),2,FALSE))</f>
        <v/>
      </c>
      <c r="C65" s="104" t="str">
        <f>IF(IF(ISERROR(VLOOKUP(D65,Codigo!$B$4:$C$67,2,FALSE)),"",VLOOKUP(D65,Codigo!$B$4:$C$67,2,FALSE))=D65,"",VLOOKUP(D65,(Codigo!$B$2:$D$67),3,FALSE))</f>
        <v/>
      </c>
      <c r="D65" s="78"/>
      <c r="E65" s="79"/>
      <c r="F65" s="292"/>
      <c r="G65" s="44"/>
      <c r="H65" s="293"/>
      <c r="J65" s="312" t="str">
        <f t="shared" si="0"/>
        <v/>
      </c>
      <c r="K65" s="313" t="str">
        <f t="shared" si="1"/>
        <v/>
      </c>
      <c r="L65" s="313" t="str">
        <f t="shared" si="2"/>
        <v/>
      </c>
    </row>
    <row r="66" spans="2:12">
      <c r="B66" s="104" t="str">
        <f>IF(IF(ISERROR(VLOOKUP(D66,Codigo!$B$4:$C$67,2,FALSE)),"",VLOOKUP(D66,Codigo!$B$4:$C$67,2,FALSE))=D66,"",VLOOKUP(D66,(Codigo!$B$4:$C$67),2,FALSE))</f>
        <v/>
      </c>
      <c r="C66" s="104" t="str">
        <f>IF(IF(ISERROR(VLOOKUP(D66,Codigo!$B$4:$C$67,2,FALSE)),"",VLOOKUP(D66,Codigo!$B$4:$C$67,2,FALSE))=D66,"",VLOOKUP(D66,(Codigo!$B$2:$D$67),3,FALSE))</f>
        <v/>
      </c>
      <c r="D66" s="78"/>
      <c r="E66" s="79"/>
      <c r="F66" s="292"/>
      <c r="G66" s="44"/>
      <c r="H66" s="293"/>
      <c r="J66" s="312" t="str">
        <f t="shared" si="0"/>
        <v/>
      </c>
      <c r="K66" s="313" t="str">
        <f t="shared" si="1"/>
        <v/>
      </c>
      <c r="L66" s="313" t="str">
        <f t="shared" si="2"/>
        <v/>
      </c>
    </row>
    <row r="67" spans="2:12">
      <c r="B67" s="104" t="str">
        <f>IF(IF(ISERROR(VLOOKUP(D67,Codigo!$B$4:$C$67,2,FALSE)),"",VLOOKUP(D67,Codigo!$B$4:$C$67,2,FALSE))=D67,"",VLOOKUP(D67,(Codigo!$B$4:$C$67),2,FALSE))</f>
        <v/>
      </c>
      <c r="C67" s="104" t="str">
        <f>IF(IF(ISERROR(VLOOKUP(D67,Codigo!$B$4:$C$67,2,FALSE)),"",VLOOKUP(D67,Codigo!$B$4:$C$67,2,FALSE))=D67,"",VLOOKUP(D67,(Codigo!$B$2:$D$67),3,FALSE))</f>
        <v/>
      </c>
      <c r="D67" s="78"/>
      <c r="E67" s="79"/>
      <c r="F67" s="292"/>
      <c r="G67" s="44"/>
      <c r="H67" s="293"/>
      <c r="J67" s="312" t="str">
        <f t="shared" si="0"/>
        <v/>
      </c>
      <c r="K67" s="313" t="str">
        <f t="shared" si="1"/>
        <v/>
      </c>
      <c r="L67" s="313" t="str">
        <f t="shared" si="2"/>
        <v/>
      </c>
    </row>
    <row r="68" spans="2:12">
      <c r="B68" s="104" t="str">
        <f>IF(IF(ISERROR(VLOOKUP(D68,Codigo!$B$4:$C$67,2,FALSE)),"",VLOOKUP(D68,Codigo!$B$4:$C$67,2,FALSE))=D68,"",VLOOKUP(D68,(Codigo!$B$4:$C$67),2,FALSE))</f>
        <v/>
      </c>
      <c r="C68" s="104" t="str">
        <f>IF(IF(ISERROR(VLOOKUP(D68,Codigo!$B$4:$C$67,2,FALSE)),"",VLOOKUP(D68,Codigo!$B$4:$C$67,2,FALSE))=D68,"",VLOOKUP(D68,(Codigo!$B$2:$D$67),3,FALSE))</f>
        <v/>
      </c>
      <c r="D68" s="78"/>
      <c r="E68" s="79"/>
      <c r="F68" s="292"/>
      <c r="G68" s="44"/>
      <c r="H68" s="293"/>
      <c r="J68" s="312" t="str">
        <f t="shared" si="0"/>
        <v/>
      </c>
      <c r="K68" s="313" t="str">
        <f t="shared" si="1"/>
        <v/>
      </c>
      <c r="L68" s="313" t="str">
        <f t="shared" si="2"/>
        <v/>
      </c>
    </row>
    <row r="69" spans="2:12">
      <c r="B69" s="104" t="str">
        <f>IF(IF(ISERROR(VLOOKUP(D69,Codigo!$B$4:$C$67,2,FALSE)),"",VLOOKUP(D69,Codigo!$B$4:$C$67,2,FALSE))=D69,"",VLOOKUP(D69,(Codigo!$B$4:$C$67),2,FALSE))</f>
        <v/>
      </c>
      <c r="C69" s="104" t="str">
        <f>IF(IF(ISERROR(VLOOKUP(D69,Codigo!$B$4:$C$67,2,FALSE)),"",VLOOKUP(D69,Codigo!$B$4:$C$67,2,FALSE))=D69,"",VLOOKUP(D69,(Codigo!$B$2:$D$67),3,FALSE))</f>
        <v/>
      </c>
      <c r="D69" s="78"/>
      <c r="E69" s="79"/>
      <c r="F69" s="292"/>
      <c r="G69" s="44"/>
      <c r="H69" s="293"/>
      <c r="J69" s="312" t="str">
        <f t="shared" si="0"/>
        <v/>
      </c>
      <c r="K69" s="313" t="str">
        <f t="shared" si="1"/>
        <v/>
      </c>
      <c r="L69" s="313" t="str">
        <f t="shared" si="2"/>
        <v/>
      </c>
    </row>
    <row r="70" spans="2:12">
      <c r="B70" s="104" t="str">
        <f>IF(IF(ISERROR(VLOOKUP(D70,Codigo!$B$4:$C$67,2,FALSE)),"",VLOOKUP(D70,Codigo!$B$4:$C$67,2,FALSE))=D70,"",VLOOKUP(D70,(Codigo!$B$4:$C$67),2,FALSE))</f>
        <v/>
      </c>
      <c r="C70" s="104" t="str">
        <f>IF(IF(ISERROR(VLOOKUP(D70,Codigo!$B$4:$C$67,2,FALSE)),"",VLOOKUP(D70,Codigo!$B$4:$C$67,2,FALSE))=D70,"",VLOOKUP(D70,(Codigo!$B$2:$D$67),3,FALSE))</f>
        <v/>
      </c>
      <c r="D70" s="78"/>
      <c r="E70" s="79"/>
      <c r="F70" s="292"/>
      <c r="G70" s="44"/>
      <c r="H70" s="293"/>
      <c r="J70" s="312" t="str">
        <f t="shared" si="0"/>
        <v/>
      </c>
      <c r="K70" s="313" t="str">
        <f t="shared" si="1"/>
        <v/>
      </c>
      <c r="L70" s="313" t="str">
        <f t="shared" si="2"/>
        <v/>
      </c>
    </row>
    <row r="71" spans="2:12">
      <c r="B71" s="104" t="str">
        <f>IF(IF(ISERROR(VLOOKUP(D71,Codigo!$B$4:$C$67,2,FALSE)),"",VLOOKUP(D71,Codigo!$B$4:$C$67,2,FALSE))=D71,"",VLOOKUP(D71,(Codigo!$B$4:$C$67),2,FALSE))</f>
        <v/>
      </c>
      <c r="C71" s="104" t="str">
        <f>IF(IF(ISERROR(VLOOKUP(D71,Codigo!$B$4:$C$67,2,FALSE)),"",VLOOKUP(D71,Codigo!$B$4:$C$67,2,FALSE))=D71,"",VLOOKUP(D71,(Codigo!$B$2:$D$67),3,FALSE))</f>
        <v/>
      </c>
      <c r="D71" s="78"/>
      <c r="E71" s="79"/>
      <c r="F71" s="292"/>
      <c r="G71" s="44"/>
      <c r="H71" s="293"/>
      <c r="J71" s="312" t="str">
        <f>IF(H71="",(""),IF(H71="DP",(J70+G71),IF(H71="DB",(J70-G71),IF(H71="TR",(J70-G71),IF(H71="CH",(J70-G71),IF(H71="SQ",(J70-G71),J70))))))</f>
        <v/>
      </c>
      <c r="K71" s="313" t="str">
        <f>IF(H71="",(""),IF(H71="SQ",(K70+G71),IF(H71="RD",(K70+G71),IF(H71="DI",(K70-G71),K70))))</f>
        <v/>
      </c>
      <c r="L71" s="313" t="str">
        <f>IF(H71="",(""),IF(H71="CC",(L70+G71),IF(H71="PC",(L70+G71),L70)))</f>
        <v/>
      </c>
    </row>
    <row r="72" spans="2:12">
      <c r="B72" s="104" t="str">
        <f>IF(IF(ISERROR(VLOOKUP(D72,Codigo!$B$4:$C$67,2,FALSE)),"",VLOOKUP(D72,Codigo!$B$4:$C$67,2,FALSE))=D72,"",VLOOKUP(D72,(Codigo!$B$4:$C$67),2,FALSE))</f>
        <v/>
      </c>
      <c r="C72" s="104" t="str">
        <f>IF(IF(ISERROR(VLOOKUP(D72,Codigo!$B$4:$C$67,2,FALSE)),"",VLOOKUP(D72,Codigo!$B$4:$C$67,2,FALSE))=D72,"",VLOOKUP(D72,(Codigo!$B$2:$D$67),3,FALSE))</f>
        <v/>
      </c>
      <c r="D72" s="78"/>
      <c r="E72" s="79"/>
      <c r="F72" s="174"/>
      <c r="G72" s="44"/>
      <c r="H72" s="175"/>
      <c r="J72" s="312" t="str">
        <f>IF(H72="",(""),IF(H72="DP",(J71+G72),IF(H72="DB",(J71-G72),IF(H72="TR",(J71-G72),IF(H72="CH",(J71-G72),IF(H72="SQ",(J71-G72),J71))))))</f>
        <v/>
      </c>
      <c r="K72" s="313" t="str">
        <f>IF(H72="",(""),IF(H72="SQ",(K71+G72),IF(H72="RD",(K71+G72),IF(H72="DI",(K71-G72),K71))))</f>
        <v/>
      </c>
      <c r="L72" s="313" t="str">
        <f>IF(H72="",(""),IF(H72="CC",(L71+G72),IF(H72="PC",(L71+G72),L71)))</f>
        <v/>
      </c>
    </row>
    <row r="73" spans="2:12">
      <c r="B73" s="104" t="str">
        <f>IF(IF(ISERROR(VLOOKUP(D73,Codigo!$B$4:$C$67,2,FALSE)),"",VLOOKUP(D73,Codigo!$B$4:$C$67,2,FALSE))=D73,"",VLOOKUP(D73,(Codigo!$B$4:$C$67),2,FALSE))</f>
        <v/>
      </c>
      <c r="C73" s="104" t="str">
        <f>IF(IF(ISERROR(VLOOKUP(D73,Codigo!$B$4:$C$67,2,FALSE)),"",VLOOKUP(D73,Codigo!$B$4:$C$67,2,FALSE))=D73,"",VLOOKUP(D73,(Codigo!$B$2:$D$67),3,FALSE))</f>
        <v/>
      </c>
      <c r="D73" s="78"/>
      <c r="E73" s="79"/>
      <c r="F73" s="174"/>
      <c r="G73" s="44"/>
      <c r="H73" s="175"/>
      <c r="J73" s="312" t="str">
        <f>IF(H73="",(""),IF(H73="DP",(J72+G73),IF(H73="DB",(J72-G73),IF(H73="TR",(J72-G73),IF(H73="CH",(J72-G73),IF(H73="SQ",(J72-G73),J72))))))</f>
        <v/>
      </c>
      <c r="K73" s="313" t="str">
        <f>IF(H73="",(""),IF(H73="SQ",(K72+G73),IF(H73="RD",(K72+G73),IF(H73="DI",(K72-G73),K72))))</f>
        <v/>
      </c>
      <c r="L73" s="313" t="str">
        <f>IF(H73="",(""),IF(H73="CC",(L72+G73),IF(H73="PC",(L72+G73),L72)))</f>
        <v/>
      </c>
    </row>
    <row r="74" spans="2:12">
      <c r="B74" s="104" t="str">
        <f>IF(IF(ISERROR(VLOOKUP(D74,Codigo!$B$4:$C$67,2,FALSE)),"",VLOOKUP(D74,Codigo!$B$4:$C$67,2,FALSE))=D74,"",VLOOKUP(D74,(Codigo!$B$4:$C$67),2,FALSE))</f>
        <v/>
      </c>
      <c r="C74" s="104" t="str">
        <f>IF(IF(ISERROR(VLOOKUP(D74,Codigo!$B$4:$C$67,2,FALSE)),"",VLOOKUP(D74,Codigo!$B$4:$C$67,2,FALSE))=D74,"",VLOOKUP(D74,(Codigo!$B$2:$D$67),3,FALSE))</f>
        <v/>
      </c>
      <c r="D74" s="78"/>
      <c r="E74" s="79"/>
      <c r="F74" s="174"/>
      <c r="G74" s="44"/>
      <c r="H74" s="175"/>
      <c r="J74" s="312" t="str">
        <f>IF(H74="",(""),IF(H74="DP",(J73+G74),IF(H74="DB",(J73-G74),IF(H74="TR",(J73-G74),IF(H74="CH",(J73-G74),IF(H74="SQ",(J73-G74),J73))))))</f>
        <v/>
      </c>
      <c r="K74" s="313" t="str">
        <f>IF(H74="",(""),IF(H74="SQ",(K73+G74),IF(H74="RD",(K73+G74),IF(H74="DI",(K73-G74),K73))))</f>
        <v/>
      </c>
      <c r="L74" s="313" t="str">
        <f>IF(H74="",(""),IF(H74="CC",(L73+G74),IF(H74="PC",(L73+G74),L73)))</f>
        <v/>
      </c>
    </row>
    <row r="75" spans="2:12">
      <c r="B75" s="104" t="str">
        <f>IF(IF(ISERROR(VLOOKUP(D75,Codigo!$B$4:$C$67,2,FALSE)),"",VLOOKUP(D75,Codigo!$B$4:$C$67,2,FALSE))=D75,"",VLOOKUP(D75,(Codigo!$B$4:$C$67),2,FALSE))</f>
        <v/>
      </c>
      <c r="C75" s="104" t="str">
        <f>IF(IF(ISERROR(VLOOKUP(D75,Codigo!$B$4:$C$67,2,FALSE)),"",VLOOKUP(D75,Codigo!$B$4:$C$67,2,FALSE))=D75,"",VLOOKUP(D75,(Codigo!$B$2:$D$67),3,FALSE))</f>
        <v/>
      </c>
      <c r="D75" s="78"/>
      <c r="E75" s="79"/>
      <c r="F75" s="174"/>
      <c r="G75" s="44"/>
      <c r="H75" s="175"/>
      <c r="J75" s="312" t="str">
        <f>IF(H75="",(""),IF(H75="DP",(J74+G75),IF(H75="DB",(J74-G75),IF(H75="TR",(J74-G75),IF(H75="CH",(J74-G75),IF(H75="SQ",(J74-G75),J74))))))</f>
        <v/>
      </c>
      <c r="K75" s="313" t="str">
        <f>IF(H75="",(""),IF(H75="SQ",(K74+G75),IF(H75="RD",(K74+G75),IF(H75="DI",(K74-G75),K74))))</f>
        <v/>
      </c>
      <c r="L75" s="313" t="str">
        <f>IF(H75="",(""),IF(H75="CC",(L74+G75),IF(H75="PC",(L74+G75),L74)))</f>
        <v/>
      </c>
    </row>
    <row r="76" spans="2:12" ht="18.75">
      <c r="B76" s="81"/>
      <c r="C76" s="81"/>
      <c r="D76" s="81"/>
      <c r="E76" s="74"/>
      <c r="F76" s="159" t="s">
        <v>154</v>
      </c>
      <c r="G76" s="77"/>
      <c r="H76" s="81"/>
      <c r="I76" s="93"/>
      <c r="J76" s="94" t="str">
        <f>+J75</f>
        <v/>
      </c>
      <c r="K76" s="95" t="str">
        <f>+K75</f>
        <v/>
      </c>
      <c r="L76" s="95" t="str">
        <f>+L75</f>
        <v/>
      </c>
    </row>
    <row r="213" spans="1:1">
      <c r="A213" s="82">
        <v>1</v>
      </c>
    </row>
    <row r="214" spans="1:1">
      <c r="A214" s="82">
        <v>1</v>
      </c>
    </row>
  </sheetData>
  <sheetProtection selectLockedCells="1" selectUnlockedCells="1"/>
  <protectedRanges>
    <protectedRange password="C0D7" sqref="B6:C75" name="Lançamentos_2"/>
    <protectedRange password="C0D7" sqref="E72:E75 F72:F75" name="Lançamentos_1_3"/>
    <protectedRange password="C0D7" sqref="H72:H75" name="Lançamentos_1_2_1_3"/>
    <protectedRange password="C0D7" sqref="G72:G75" name="Lançamentos_1_1_3"/>
    <protectedRange password="C117" sqref="D72:D75" name="Código_1_1_1_1"/>
    <protectedRange password="C0D7" sqref="E6:E71 F10 F12:F71" name="Lançamentos_1"/>
    <protectedRange password="C0D7" sqref="H6:H71" name="Lançamentos_1_2_1"/>
    <protectedRange password="C0D7" sqref="G6:G71" name="Lançamentos_1_1"/>
    <protectedRange password="C117" sqref="D10:D71" name="Código_1_1"/>
    <protectedRange password="C0D7" sqref="F6:F9" name="Lançamentos_2_1"/>
    <protectedRange password="C117" sqref="D6:D9" name="Código_1"/>
  </protectedRanges>
  <mergeCells count="3">
    <mergeCell ref="J3:K3"/>
    <mergeCell ref="J2:L2"/>
    <mergeCell ref="H3:H4"/>
  </mergeCells>
  <phoneticPr fontId="19" type="noConversion"/>
  <pageMargins left="0.23622047244094491" right="0.23622047244094491" top="0.15748031496062992" bottom="0.15748031496062992" header="0.51181102362204722" footer="0.51181102362204722"/>
  <pageSetup paperSize="9" scale="69" firstPageNumber="0" fitToWidth="2" orientation="portrait" horizontalDpi="300" verticalDpi="300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>
  <sheetPr codeName="Plan10">
    <pageSetUpPr fitToPage="1"/>
  </sheetPr>
  <dimension ref="A1:L214"/>
  <sheetViews>
    <sheetView showGridLines="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defaultRowHeight="15"/>
  <cols>
    <col min="1" max="1" width="0.85546875" style="82" customWidth="1"/>
    <col min="2" max="2" width="18.28515625" style="96" customWidth="1"/>
    <col min="3" max="3" width="31.85546875" style="82" customWidth="1"/>
    <col min="4" max="4" width="5.7109375" style="97" customWidth="1"/>
    <col min="5" max="5" width="7.7109375" style="82" customWidth="1"/>
    <col min="6" max="6" width="44.85546875" style="82" customWidth="1"/>
    <col min="7" max="7" width="11.85546875" style="98" customWidth="1"/>
    <col min="8" max="8" width="19.28515625" style="82" customWidth="1"/>
    <col min="9" max="9" width="0.85546875" style="92" customWidth="1"/>
    <col min="10" max="10" width="15.5703125" style="86" customWidth="1"/>
    <col min="11" max="11" width="14.7109375" style="86" customWidth="1"/>
    <col min="12" max="12" width="15.85546875" style="86" customWidth="1"/>
    <col min="13" max="44" width="38.42578125" style="82" bestFit="1" customWidth="1"/>
    <col min="45" max="45" width="10.5703125" style="82" bestFit="1" customWidth="1"/>
    <col min="46" max="16384" width="9.140625" style="82"/>
  </cols>
  <sheetData>
    <row r="1" spans="1:12" ht="55.5" customHeight="1">
      <c r="B1" s="101"/>
      <c r="C1" s="83" t="s">
        <v>0</v>
      </c>
      <c r="D1" s="102"/>
      <c r="E1" s="98"/>
      <c r="F1" s="103"/>
      <c r="G1" s="84"/>
      <c r="H1" s="84"/>
      <c r="I1" s="85"/>
    </row>
    <row r="2" spans="1:12" ht="24.75" customHeight="1">
      <c r="B2" s="186" t="s">
        <v>281</v>
      </c>
      <c r="C2" s="87"/>
      <c r="D2" s="88"/>
      <c r="E2" s="87"/>
      <c r="F2" s="187" t="s">
        <v>58</v>
      </c>
      <c r="G2" s="183"/>
      <c r="H2" s="185">
        <f>+Instruções!$I$19</f>
        <v>2013</v>
      </c>
      <c r="I2" s="184"/>
      <c r="J2" s="339" t="s">
        <v>245</v>
      </c>
      <c r="K2" s="339"/>
      <c r="L2" s="339"/>
    </row>
    <row r="3" spans="1:12" ht="15.75" customHeight="1">
      <c r="B3" s="81"/>
      <c r="C3" s="81"/>
      <c r="D3" s="81"/>
      <c r="E3" s="74"/>
      <c r="F3" s="159"/>
      <c r="G3" s="77"/>
      <c r="H3" s="338" t="s">
        <v>67</v>
      </c>
      <c r="I3" s="89"/>
      <c r="J3" s="337" t="s">
        <v>279</v>
      </c>
      <c r="K3" s="337"/>
      <c r="L3" s="100"/>
    </row>
    <row r="4" spans="1:12" ht="18.75" customHeight="1">
      <c r="B4" s="74" t="s">
        <v>151</v>
      </c>
      <c r="C4" s="74" t="s">
        <v>152</v>
      </c>
      <c r="D4" s="73" t="s">
        <v>78</v>
      </c>
      <c r="E4" s="74" t="s">
        <v>73</v>
      </c>
      <c r="F4" s="75" t="s">
        <v>82</v>
      </c>
      <c r="G4" s="74" t="s">
        <v>79</v>
      </c>
      <c r="H4" s="338"/>
      <c r="I4" s="90"/>
      <c r="J4" s="91" t="s">
        <v>278</v>
      </c>
      <c r="K4" s="91" t="s">
        <v>246</v>
      </c>
      <c r="L4" s="91" t="s">
        <v>280</v>
      </c>
    </row>
    <row r="5" spans="1:12" ht="16.5" customHeight="1">
      <c r="B5" s="135"/>
      <c r="C5" s="136"/>
      <c r="D5" s="73"/>
      <c r="E5" s="74"/>
      <c r="F5" s="159"/>
      <c r="G5" s="77"/>
      <c r="H5" s="191"/>
      <c r="I5" s="90"/>
      <c r="J5" s="310"/>
      <c r="K5" s="311"/>
      <c r="L5" s="311"/>
    </row>
    <row r="6" spans="1:12">
      <c r="A6" s="82">
        <v>1</v>
      </c>
      <c r="B6" s="104" t="str">
        <f>IF(IF(ISERROR(VLOOKUP(D6,Codigo!$B$4:$C$67,2,FALSE)),"",VLOOKUP(D6,Codigo!$B$4:$C$67,2,FALSE))=D6,"",VLOOKUP(D6,(Codigo!$B$4:$C$67),2,FALSE))</f>
        <v/>
      </c>
      <c r="C6" s="104" t="str">
        <f>IF(IF(ISERROR(VLOOKUP(D6,Codigo!$B$4:$C$67,2,FALSE)),"",VLOOKUP(D6,Codigo!$B$4:$C$67,2,FALSE))=D6,"",VLOOKUP(D6,(Codigo!$B$2:$D$67),3,FALSE))</f>
        <v/>
      </c>
      <c r="D6" s="194"/>
      <c r="E6" s="79"/>
      <c r="F6" s="292"/>
      <c r="G6" s="44"/>
      <c r="H6" s="303"/>
      <c r="J6" s="312" t="str">
        <f>IF(H6="",(""),IF(H6="DP",(J5+G6),IF(H6="DB",(J5-G6),IF(H6="TR",(J5-G6),IF(H6="CH",(J5-G6),IF(H6="SQ",(J5-G6),J5))))))</f>
        <v/>
      </c>
      <c r="K6" s="313" t="str">
        <f>IF(H6="",(""),IF(H6="SQ",(K5+G6),IF(H6="RD",(K5+G6),IF(H6="DI",(K5-G6),K5))))</f>
        <v/>
      </c>
      <c r="L6" s="313" t="str">
        <f>IF(H6="",(""),IF(H6="CC",(L5+G6),IF(H6="PC",(L5+G6),L5)))</f>
        <v/>
      </c>
    </row>
    <row r="7" spans="1:12">
      <c r="B7" s="104" t="str">
        <f>IF(IF(ISERROR(VLOOKUP(D7,Codigo!$B$4:$C$67,2,FALSE)),"",VLOOKUP(D7,Codigo!$B$4:$C$67,2,FALSE))=D7,"",VLOOKUP(D7,(Codigo!$B$4:$C$67),2,FALSE))</f>
        <v/>
      </c>
      <c r="C7" s="104" t="str">
        <f>IF(IF(ISERROR(VLOOKUP(D7,Codigo!$B$4:$C$67,2,FALSE)),"",VLOOKUP(D7,Codigo!$B$4:$C$67,2,FALSE))=D7,"",VLOOKUP(D7,(Codigo!$B$2:$D$67),3,FALSE))</f>
        <v/>
      </c>
      <c r="D7" s="194"/>
      <c r="E7" s="79"/>
      <c r="F7" s="292"/>
      <c r="G7" s="44"/>
      <c r="H7" s="303"/>
      <c r="J7" s="312" t="str">
        <f t="shared" ref="J7:J70" si="0">IF(H7="",(""),IF(H7="DP",(J6+G7),IF(H7="DB",(J6-G7),IF(H7="TR",(J6-G7),IF(H7="CH",(J6-G7),IF(H7="SQ",(J6-G7),J6))))))</f>
        <v/>
      </c>
      <c r="K7" s="313" t="str">
        <f t="shared" ref="K7:K70" si="1">IF(H7="",(""),IF(H7="SQ",(K6+G7),IF(H7="RD",(K6+G7),IF(H7="DI",(K6-G7),K6))))</f>
        <v/>
      </c>
      <c r="L7" s="313" t="str">
        <f t="shared" ref="L7:L70" si="2">IF(H7="",(""),IF(H7="CC",(L6+G7),IF(H7="PC",(L6+G7),L6)))</f>
        <v/>
      </c>
    </row>
    <row r="8" spans="1:12">
      <c r="B8" s="104" t="str">
        <f>IF(IF(ISERROR(VLOOKUP(D8,Codigo!$B$4:$C$67,2,FALSE)),"",VLOOKUP(D8,Codigo!$B$4:$C$67,2,FALSE))=D8,"",VLOOKUP(D8,(Codigo!$B$4:$C$67),2,FALSE))</f>
        <v/>
      </c>
      <c r="C8" s="104" t="str">
        <f>IF(IF(ISERROR(VLOOKUP(D8,Codigo!$B$4:$C$67,2,FALSE)),"",VLOOKUP(D8,Codigo!$B$4:$C$67,2,FALSE))=D8,"",VLOOKUP(D8,(Codigo!$B$2:$D$67),3,FALSE))</f>
        <v/>
      </c>
      <c r="D8" s="194"/>
      <c r="E8" s="79"/>
      <c r="F8" s="292"/>
      <c r="G8" s="44"/>
      <c r="H8" s="303"/>
      <c r="J8" s="312" t="str">
        <f t="shared" si="0"/>
        <v/>
      </c>
      <c r="K8" s="313" t="str">
        <f t="shared" si="1"/>
        <v/>
      </c>
      <c r="L8" s="313" t="str">
        <f t="shared" si="2"/>
        <v/>
      </c>
    </row>
    <row r="9" spans="1:12">
      <c r="B9" s="104" t="str">
        <f>IF(IF(ISERROR(VLOOKUP(D9,Codigo!$B$4:$C$67,2,FALSE)),"",VLOOKUP(D9,Codigo!$B$4:$C$67,2,FALSE))=D9,"",VLOOKUP(D9,(Codigo!$B$4:$C$67),2,FALSE))</f>
        <v/>
      </c>
      <c r="C9" s="104" t="str">
        <f>IF(IF(ISERROR(VLOOKUP(D9,Codigo!$B$4:$C$67,2,FALSE)),"",VLOOKUP(D9,Codigo!$B$4:$C$67,2,FALSE))=D9,"",VLOOKUP(D9,(Codigo!$B$2:$D$67),3,FALSE))</f>
        <v/>
      </c>
      <c r="D9" s="194"/>
      <c r="E9" s="79"/>
      <c r="F9" s="292"/>
      <c r="G9" s="44"/>
      <c r="H9" s="303"/>
      <c r="J9" s="312" t="str">
        <f t="shared" si="0"/>
        <v/>
      </c>
      <c r="K9" s="313" t="str">
        <f t="shared" si="1"/>
        <v/>
      </c>
      <c r="L9" s="313" t="str">
        <f t="shared" si="2"/>
        <v/>
      </c>
    </row>
    <row r="10" spans="1:12">
      <c r="B10" s="104" t="str">
        <f>IF(IF(ISERROR(VLOOKUP(D10,Codigo!$B$4:$C$67,2,FALSE)),"",VLOOKUP(D10,Codigo!$B$4:$C$67,2,FALSE))=D10,"",VLOOKUP(D10,(Codigo!$B$4:$C$67),2,FALSE))</f>
        <v/>
      </c>
      <c r="C10" s="104" t="str">
        <f>IF(IF(ISERROR(VLOOKUP(D10,Codigo!$B$4:$C$67,2,FALSE)),"",VLOOKUP(D10,Codigo!$B$4:$C$67,2,FALSE))=D10,"",VLOOKUP(D10,(Codigo!$B$2:$D$67),3,FALSE))</f>
        <v/>
      </c>
      <c r="D10" s="78"/>
      <c r="E10" s="79"/>
      <c r="F10" s="292"/>
      <c r="G10" s="44"/>
      <c r="H10" s="303"/>
      <c r="J10" s="312" t="str">
        <f t="shared" si="0"/>
        <v/>
      </c>
      <c r="K10" s="313" t="str">
        <f t="shared" si="1"/>
        <v/>
      </c>
      <c r="L10" s="313" t="str">
        <f t="shared" si="2"/>
        <v/>
      </c>
    </row>
    <row r="11" spans="1:12">
      <c r="B11" s="104" t="str">
        <f>IF(IF(ISERROR(VLOOKUP(D11,Codigo!$B$4:$C$67,2,FALSE)),"",VLOOKUP(D11,Codigo!$B$4:$C$67,2,FALSE))=D11,"",VLOOKUP(D11,(Codigo!$B$4:$C$67),2,FALSE))</f>
        <v/>
      </c>
      <c r="C11" s="104" t="str">
        <f>IF(IF(ISERROR(VLOOKUP(D11,Codigo!$B$4:$C$67,2,FALSE)),"",VLOOKUP(D11,Codigo!$B$4:$C$67,2,FALSE))=D11,"",VLOOKUP(D11,(Codigo!$B$2:$D$67),3,FALSE))</f>
        <v/>
      </c>
      <c r="D11" s="78"/>
      <c r="E11" s="79"/>
      <c r="G11" s="44"/>
      <c r="H11" s="303"/>
      <c r="J11" s="312" t="str">
        <f t="shared" si="0"/>
        <v/>
      </c>
      <c r="K11" s="313" t="str">
        <f t="shared" si="1"/>
        <v/>
      </c>
      <c r="L11" s="313" t="str">
        <f t="shared" si="2"/>
        <v/>
      </c>
    </row>
    <row r="12" spans="1:12">
      <c r="B12" s="104" t="str">
        <f>IF(IF(ISERROR(VLOOKUP(D12,Codigo!$B$4:$C$67,2,FALSE)),"",VLOOKUP(D12,Codigo!$B$4:$C$67,2,FALSE))=D12,"",VLOOKUP(D12,(Codigo!$B$4:$C$67),2,FALSE))</f>
        <v/>
      </c>
      <c r="C12" s="104" t="str">
        <f>IF(IF(ISERROR(VLOOKUP(D12,Codigo!$B$4:$C$67,2,FALSE)),"",VLOOKUP(D12,Codigo!$B$4:$C$67,2,FALSE))=D12,"",VLOOKUP(D12,(Codigo!$B$2:$D$67),3,FALSE))</f>
        <v/>
      </c>
      <c r="D12" s="78"/>
      <c r="E12" s="79"/>
      <c r="F12" s="292"/>
      <c r="G12" s="44"/>
      <c r="H12" s="303"/>
      <c r="J12" s="312" t="str">
        <f t="shared" si="0"/>
        <v/>
      </c>
      <c r="K12" s="313" t="str">
        <f t="shared" si="1"/>
        <v/>
      </c>
      <c r="L12" s="313" t="str">
        <f t="shared" si="2"/>
        <v/>
      </c>
    </row>
    <row r="13" spans="1:12">
      <c r="B13" s="104" t="str">
        <f>IF(IF(ISERROR(VLOOKUP(D13,Codigo!$B$4:$C$67,2,FALSE)),"",VLOOKUP(D13,Codigo!$B$4:$C$67,2,FALSE))=D13,"",VLOOKUP(D13,(Codigo!$B$4:$C$67),2,FALSE))</f>
        <v/>
      </c>
      <c r="C13" s="104" t="str">
        <f>IF(IF(ISERROR(VLOOKUP(D13,Codigo!$B$4:$C$67,2,FALSE)),"",VLOOKUP(D13,Codigo!$B$4:$C$67,2,FALSE))=D13,"",VLOOKUP(D13,(Codigo!$B$2:$D$67),3,FALSE))</f>
        <v/>
      </c>
      <c r="D13" s="78"/>
      <c r="E13" s="79"/>
      <c r="F13" s="292"/>
      <c r="G13" s="44"/>
      <c r="H13" s="303"/>
      <c r="J13" s="312" t="str">
        <f t="shared" si="0"/>
        <v/>
      </c>
      <c r="K13" s="313" t="str">
        <f t="shared" si="1"/>
        <v/>
      </c>
      <c r="L13" s="313" t="str">
        <f t="shared" si="2"/>
        <v/>
      </c>
    </row>
    <row r="14" spans="1:12">
      <c r="B14" s="104" t="str">
        <f>IF(IF(ISERROR(VLOOKUP(D14,Codigo!$B$4:$C$67,2,FALSE)),"",VLOOKUP(D14,Codigo!$B$4:$C$67,2,FALSE))=D14,"",VLOOKUP(D14,(Codigo!$B$4:$C$67),2,FALSE))</f>
        <v/>
      </c>
      <c r="C14" s="104" t="str">
        <f>IF(IF(ISERROR(VLOOKUP(D14,Codigo!$B$4:$C$67,2,FALSE)),"",VLOOKUP(D14,Codigo!$B$4:$C$67,2,FALSE))=D14,"",VLOOKUP(D14,(Codigo!$B$2:$D$67),3,FALSE))</f>
        <v/>
      </c>
      <c r="D14" s="78"/>
      <c r="E14" s="79"/>
      <c r="F14" s="292"/>
      <c r="G14" s="44"/>
      <c r="H14" s="303"/>
      <c r="J14" s="312" t="str">
        <f t="shared" si="0"/>
        <v/>
      </c>
      <c r="K14" s="313" t="str">
        <f t="shared" si="1"/>
        <v/>
      </c>
      <c r="L14" s="313" t="str">
        <f t="shared" si="2"/>
        <v/>
      </c>
    </row>
    <row r="15" spans="1:12">
      <c r="B15" s="104" t="str">
        <f>IF(IF(ISERROR(VLOOKUP(D15,Codigo!$B$4:$C$67,2,FALSE)),"",VLOOKUP(D15,Codigo!$B$4:$C$67,2,FALSE))=D15,"",VLOOKUP(D15,(Codigo!$B$4:$C$67),2,FALSE))</f>
        <v/>
      </c>
      <c r="C15" s="104" t="str">
        <f>IF(IF(ISERROR(VLOOKUP(D15,Codigo!$B$4:$C$67,2,FALSE)),"",VLOOKUP(D15,Codigo!$B$4:$C$67,2,FALSE))=D15,"",VLOOKUP(D15,(Codigo!$B$2:$D$67),3,FALSE))</f>
        <v/>
      </c>
      <c r="D15" s="78"/>
      <c r="E15" s="79"/>
      <c r="F15" s="292"/>
      <c r="G15" s="44"/>
      <c r="H15" s="303"/>
      <c r="J15" s="312" t="str">
        <f t="shared" si="0"/>
        <v/>
      </c>
      <c r="K15" s="313" t="str">
        <f t="shared" si="1"/>
        <v/>
      </c>
      <c r="L15" s="313" t="str">
        <f t="shared" si="2"/>
        <v/>
      </c>
    </row>
    <row r="16" spans="1:12">
      <c r="B16" s="104" t="str">
        <f>IF(IF(ISERROR(VLOOKUP(D16,Codigo!$B$4:$C$67,2,FALSE)),"",VLOOKUP(D16,Codigo!$B$4:$C$67,2,FALSE))=D16,"",VLOOKUP(D16,(Codigo!$B$4:$C$67),2,FALSE))</f>
        <v/>
      </c>
      <c r="C16" s="104" t="str">
        <f>IF(IF(ISERROR(VLOOKUP(D16,Codigo!$B$4:$C$67,2,FALSE)),"",VLOOKUP(D16,Codigo!$B$4:$C$67,2,FALSE))=D16,"",VLOOKUP(D16,(Codigo!$B$2:$D$67),3,FALSE))</f>
        <v/>
      </c>
      <c r="D16" s="78"/>
      <c r="E16" s="79"/>
      <c r="F16" s="292"/>
      <c r="G16" s="44"/>
      <c r="H16" s="303"/>
      <c r="J16" s="312" t="str">
        <f t="shared" si="0"/>
        <v/>
      </c>
      <c r="K16" s="313" t="str">
        <f t="shared" si="1"/>
        <v/>
      </c>
      <c r="L16" s="313" t="str">
        <f t="shared" si="2"/>
        <v/>
      </c>
    </row>
    <row r="17" spans="2:12">
      <c r="B17" s="104" t="str">
        <f>IF(IF(ISERROR(VLOOKUP(D17,Codigo!$B$4:$C$67,2,FALSE)),"",VLOOKUP(D17,Codigo!$B$4:$C$67,2,FALSE))=D17,"",VLOOKUP(D17,(Codigo!$B$4:$C$67),2,FALSE))</f>
        <v/>
      </c>
      <c r="C17" s="104" t="str">
        <f>IF(IF(ISERROR(VLOOKUP(D17,Codigo!$B$4:$C$67,2,FALSE)),"",VLOOKUP(D17,Codigo!$B$4:$C$67,2,FALSE))=D17,"",VLOOKUP(D17,(Codigo!$B$2:$D$67),3,FALSE))</f>
        <v/>
      </c>
      <c r="D17" s="78"/>
      <c r="E17" s="79"/>
      <c r="F17" s="292"/>
      <c r="G17" s="44"/>
      <c r="H17" s="303"/>
      <c r="J17" s="312" t="str">
        <f t="shared" si="0"/>
        <v/>
      </c>
      <c r="K17" s="313" t="str">
        <f t="shared" si="1"/>
        <v/>
      </c>
      <c r="L17" s="313" t="str">
        <f t="shared" si="2"/>
        <v/>
      </c>
    </row>
    <row r="18" spans="2:12">
      <c r="B18" s="104" t="str">
        <f>IF(IF(ISERROR(VLOOKUP(D18,Codigo!$B$4:$C$67,2,FALSE)),"",VLOOKUP(D18,Codigo!$B$4:$C$67,2,FALSE))=D18,"",VLOOKUP(D18,(Codigo!$B$4:$C$67),2,FALSE))</f>
        <v/>
      </c>
      <c r="C18" s="104" t="str">
        <f>IF(IF(ISERROR(VLOOKUP(D18,Codigo!$B$4:$C$67,2,FALSE)),"",VLOOKUP(D18,Codigo!$B$4:$C$67,2,FALSE))=D18,"",VLOOKUP(D18,(Codigo!$B$2:$D$67),3,FALSE))</f>
        <v/>
      </c>
      <c r="D18" s="78"/>
      <c r="E18" s="79"/>
      <c r="F18" s="292"/>
      <c r="G18" s="44"/>
      <c r="H18" s="303"/>
      <c r="J18" s="312" t="str">
        <f t="shared" si="0"/>
        <v/>
      </c>
      <c r="K18" s="313" t="str">
        <f t="shared" si="1"/>
        <v/>
      </c>
      <c r="L18" s="313" t="str">
        <f t="shared" si="2"/>
        <v/>
      </c>
    </row>
    <row r="19" spans="2:12">
      <c r="B19" s="104" t="str">
        <f>IF(IF(ISERROR(VLOOKUP(D19,Codigo!$B$4:$C$67,2,FALSE)),"",VLOOKUP(D19,Codigo!$B$4:$C$67,2,FALSE))=D19,"",VLOOKUP(D19,(Codigo!$B$4:$C$67),2,FALSE))</f>
        <v/>
      </c>
      <c r="C19" s="104" t="str">
        <f>IF(IF(ISERROR(VLOOKUP(D19,Codigo!$B$4:$C$67,2,FALSE)),"",VLOOKUP(D19,Codigo!$B$4:$C$67,2,FALSE))=D19,"",VLOOKUP(D19,(Codigo!$B$2:$D$67),3,FALSE))</f>
        <v/>
      </c>
      <c r="D19" s="78"/>
      <c r="E19" s="79"/>
      <c r="F19" s="292"/>
      <c r="G19" s="44"/>
      <c r="H19" s="303"/>
      <c r="J19" s="312" t="str">
        <f t="shared" si="0"/>
        <v/>
      </c>
      <c r="K19" s="313" t="str">
        <f t="shared" si="1"/>
        <v/>
      </c>
      <c r="L19" s="313" t="str">
        <f t="shared" si="2"/>
        <v/>
      </c>
    </row>
    <row r="20" spans="2:12">
      <c r="B20" s="104" t="str">
        <f>IF(IF(ISERROR(VLOOKUP(D20,Codigo!$B$4:$C$67,2,FALSE)),"",VLOOKUP(D20,Codigo!$B$4:$C$67,2,FALSE))=D20,"",VLOOKUP(D20,(Codigo!$B$4:$C$67),2,FALSE))</f>
        <v/>
      </c>
      <c r="C20" s="104" t="str">
        <f>IF(IF(ISERROR(VLOOKUP(D20,Codigo!$B$4:$C$67,2,FALSE)),"",VLOOKUP(D20,Codigo!$B$4:$C$67,2,FALSE))=D20,"",VLOOKUP(D20,(Codigo!$B$2:$D$67),3,FALSE))</f>
        <v/>
      </c>
      <c r="D20" s="78"/>
      <c r="E20" s="79"/>
      <c r="F20" s="292"/>
      <c r="G20" s="44"/>
      <c r="H20" s="303"/>
      <c r="J20" s="312" t="str">
        <f t="shared" si="0"/>
        <v/>
      </c>
      <c r="K20" s="313" t="str">
        <f t="shared" si="1"/>
        <v/>
      </c>
      <c r="L20" s="313" t="str">
        <f t="shared" si="2"/>
        <v/>
      </c>
    </row>
    <row r="21" spans="2:12">
      <c r="B21" s="104" t="str">
        <f>IF(IF(ISERROR(VLOOKUP(D21,Codigo!$B$4:$C$67,2,FALSE)),"",VLOOKUP(D21,Codigo!$B$4:$C$67,2,FALSE))=D21,"",VLOOKUP(D21,(Codigo!$B$4:$C$67),2,FALSE))</f>
        <v/>
      </c>
      <c r="C21" s="104" t="str">
        <f>IF(IF(ISERROR(VLOOKUP(D21,Codigo!$B$4:$C$67,2,FALSE)),"",VLOOKUP(D21,Codigo!$B$4:$C$67,2,FALSE))=D21,"",VLOOKUP(D21,(Codigo!$B$2:$D$67),3,FALSE))</f>
        <v/>
      </c>
      <c r="D21" s="78"/>
      <c r="E21" s="79"/>
      <c r="F21" s="292"/>
      <c r="G21" s="44"/>
      <c r="H21" s="303"/>
      <c r="J21" s="312" t="str">
        <f t="shared" si="0"/>
        <v/>
      </c>
      <c r="K21" s="313" t="str">
        <f t="shared" si="1"/>
        <v/>
      </c>
      <c r="L21" s="313" t="str">
        <f t="shared" si="2"/>
        <v/>
      </c>
    </row>
    <row r="22" spans="2:12">
      <c r="B22" s="104" t="str">
        <f>IF(IF(ISERROR(VLOOKUP(D22,Codigo!$B$4:$C$67,2,FALSE)),"",VLOOKUP(D22,Codigo!$B$4:$C$67,2,FALSE))=D22,"",VLOOKUP(D22,(Codigo!$B$4:$C$67),2,FALSE))</f>
        <v/>
      </c>
      <c r="C22" s="104" t="str">
        <f>IF(IF(ISERROR(VLOOKUP(D22,Codigo!$B$4:$C$67,2,FALSE)),"",VLOOKUP(D22,Codigo!$B$4:$C$67,2,FALSE))=D22,"",VLOOKUP(D22,(Codigo!$B$2:$D$67),3,FALSE))</f>
        <v/>
      </c>
      <c r="D22" s="78"/>
      <c r="E22" s="79"/>
      <c r="F22" s="292"/>
      <c r="G22" s="44"/>
      <c r="H22" s="303"/>
      <c r="J22" s="312" t="str">
        <f t="shared" si="0"/>
        <v/>
      </c>
      <c r="K22" s="313" t="str">
        <f t="shared" si="1"/>
        <v/>
      </c>
      <c r="L22" s="313" t="str">
        <f t="shared" si="2"/>
        <v/>
      </c>
    </row>
    <row r="23" spans="2:12">
      <c r="B23" s="104" t="str">
        <f>IF(IF(ISERROR(VLOOKUP(D23,Codigo!$B$4:$C$67,2,FALSE)),"",VLOOKUP(D23,Codigo!$B$4:$C$67,2,FALSE))=D23,"",VLOOKUP(D23,(Codigo!$B$4:$C$67),2,FALSE))</f>
        <v/>
      </c>
      <c r="C23" s="104" t="str">
        <f>IF(IF(ISERROR(VLOOKUP(D23,Codigo!$B$4:$C$67,2,FALSE)),"",VLOOKUP(D23,Codigo!$B$4:$C$67,2,FALSE))=D23,"",VLOOKUP(D23,(Codigo!$B$2:$D$67),3,FALSE))</f>
        <v/>
      </c>
      <c r="D23" s="78"/>
      <c r="E23" s="79"/>
      <c r="F23" s="292"/>
      <c r="G23" s="44"/>
      <c r="H23" s="303"/>
      <c r="J23" s="312" t="str">
        <f t="shared" si="0"/>
        <v/>
      </c>
      <c r="K23" s="313" t="str">
        <f t="shared" si="1"/>
        <v/>
      </c>
      <c r="L23" s="313" t="str">
        <f t="shared" si="2"/>
        <v/>
      </c>
    </row>
    <row r="24" spans="2:12">
      <c r="B24" s="104" t="str">
        <f>IF(IF(ISERROR(VLOOKUP(D24,Codigo!$B$4:$C$67,2,FALSE)),"",VLOOKUP(D24,Codigo!$B$4:$C$67,2,FALSE))=D24,"",VLOOKUP(D24,(Codigo!$B$4:$C$67),2,FALSE))</f>
        <v/>
      </c>
      <c r="C24" s="104" t="str">
        <f>IF(IF(ISERROR(VLOOKUP(D24,Codigo!$B$4:$C$67,2,FALSE)),"",VLOOKUP(D24,Codigo!$B$4:$C$67,2,FALSE))=D24,"",VLOOKUP(D24,(Codigo!$B$2:$D$67),3,FALSE))</f>
        <v/>
      </c>
      <c r="D24" s="78"/>
      <c r="E24" s="79"/>
      <c r="F24" s="292"/>
      <c r="G24" s="44"/>
      <c r="H24" s="303"/>
      <c r="J24" s="312" t="str">
        <f t="shared" si="0"/>
        <v/>
      </c>
      <c r="K24" s="313" t="str">
        <f t="shared" si="1"/>
        <v/>
      </c>
      <c r="L24" s="313" t="str">
        <f t="shared" si="2"/>
        <v/>
      </c>
    </row>
    <row r="25" spans="2:12">
      <c r="B25" s="104" t="str">
        <f>IF(IF(ISERROR(VLOOKUP(D25,Codigo!$B$4:$C$67,2,FALSE)),"",VLOOKUP(D25,Codigo!$B$4:$C$67,2,FALSE))=D25,"",VLOOKUP(D25,(Codigo!$B$4:$C$67),2,FALSE))</f>
        <v/>
      </c>
      <c r="C25" s="104" t="str">
        <f>IF(IF(ISERROR(VLOOKUP(D25,Codigo!$B$4:$C$67,2,FALSE)),"",VLOOKUP(D25,Codigo!$B$4:$C$67,2,FALSE))=D25,"",VLOOKUP(D25,(Codigo!$B$2:$D$67),3,FALSE))</f>
        <v/>
      </c>
      <c r="D25" s="78"/>
      <c r="E25" s="79"/>
      <c r="F25" s="292"/>
      <c r="G25" s="44"/>
      <c r="H25" s="303"/>
      <c r="J25" s="312" t="str">
        <f t="shared" si="0"/>
        <v/>
      </c>
      <c r="K25" s="313" t="str">
        <f t="shared" si="1"/>
        <v/>
      </c>
      <c r="L25" s="313" t="str">
        <f t="shared" si="2"/>
        <v/>
      </c>
    </row>
    <row r="26" spans="2:12">
      <c r="B26" s="104" t="str">
        <f>IF(IF(ISERROR(VLOOKUP(D26,Codigo!$B$4:$C$67,2,FALSE)),"",VLOOKUP(D26,Codigo!$B$4:$C$67,2,FALSE))=D26,"",VLOOKUP(D26,(Codigo!$B$4:$C$67),2,FALSE))</f>
        <v/>
      </c>
      <c r="C26" s="104" t="str">
        <f>IF(IF(ISERROR(VLOOKUP(D26,Codigo!$B$4:$C$67,2,FALSE)),"",VLOOKUP(D26,Codigo!$B$4:$C$67,2,FALSE))=D26,"",VLOOKUP(D26,(Codigo!$B$2:$D$67),3,FALSE))</f>
        <v/>
      </c>
      <c r="D26" s="78"/>
      <c r="E26" s="79"/>
      <c r="F26" s="292"/>
      <c r="G26" s="44"/>
      <c r="H26" s="303"/>
      <c r="J26" s="312" t="str">
        <f t="shared" si="0"/>
        <v/>
      </c>
      <c r="K26" s="313" t="str">
        <f t="shared" si="1"/>
        <v/>
      </c>
      <c r="L26" s="313" t="str">
        <f t="shared" si="2"/>
        <v/>
      </c>
    </row>
    <row r="27" spans="2:12">
      <c r="B27" s="104" t="str">
        <f>IF(IF(ISERROR(VLOOKUP(D27,Codigo!$B$4:$C$67,2,FALSE)),"",VLOOKUP(D27,Codigo!$B$4:$C$67,2,FALSE))=D27,"",VLOOKUP(D27,(Codigo!$B$4:$C$67),2,FALSE))</f>
        <v/>
      </c>
      <c r="C27" s="104" t="str">
        <f>IF(IF(ISERROR(VLOOKUP(D27,Codigo!$B$4:$C$67,2,FALSE)),"",VLOOKUP(D27,Codigo!$B$4:$C$67,2,FALSE))=D27,"",VLOOKUP(D27,(Codigo!$B$2:$D$67),3,FALSE))</f>
        <v/>
      </c>
      <c r="D27" s="78"/>
      <c r="E27" s="79"/>
      <c r="F27" s="292"/>
      <c r="G27" s="44"/>
      <c r="H27" s="303"/>
      <c r="J27" s="312" t="str">
        <f t="shared" si="0"/>
        <v/>
      </c>
      <c r="K27" s="313" t="str">
        <f t="shared" si="1"/>
        <v/>
      </c>
      <c r="L27" s="313" t="str">
        <f t="shared" si="2"/>
        <v/>
      </c>
    </row>
    <row r="28" spans="2:12">
      <c r="B28" s="104" t="str">
        <f>IF(IF(ISERROR(VLOOKUP(D28,Codigo!$B$4:$C$67,2,FALSE)),"",VLOOKUP(D28,Codigo!$B$4:$C$67,2,FALSE))=D28,"",VLOOKUP(D28,(Codigo!$B$4:$C$67),2,FALSE))</f>
        <v/>
      </c>
      <c r="C28" s="104" t="str">
        <f>IF(IF(ISERROR(VLOOKUP(D28,Codigo!$B$4:$C$67,2,FALSE)),"",VLOOKUP(D28,Codigo!$B$4:$C$67,2,FALSE))=D28,"",VLOOKUP(D28,(Codigo!$B$2:$D$67),3,FALSE))</f>
        <v/>
      </c>
      <c r="D28" s="78"/>
      <c r="E28" s="79"/>
      <c r="F28" s="292"/>
      <c r="G28" s="44"/>
      <c r="H28" s="303"/>
      <c r="J28" s="312" t="str">
        <f t="shared" si="0"/>
        <v/>
      </c>
      <c r="K28" s="313" t="str">
        <f t="shared" si="1"/>
        <v/>
      </c>
      <c r="L28" s="313" t="str">
        <f t="shared" si="2"/>
        <v/>
      </c>
    </row>
    <row r="29" spans="2:12">
      <c r="B29" s="104" t="str">
        <f>IF(IF(ISERROR(VLOOKUP(D29,Codigo!$B$4:$C$67,2,FALSE)),"",VLOOKUP(D29,Codigo!$B$4:$C$67,2,FALSE))=D29,"",VLOOKUP(D29,(Codigo!$B$4:$C$67),2,FALSE))</f>
        <v/>
      </c>
      <c r="C29" s="104" t="str">
        <f>IF(IF(ISERROR(VLOOKUP(D29,Codigo!$B$4:$C$67,2,FALSE)),"",VLOOKUP(D29,Codigo!$B$4:$C$67,2,FALSE))=D29,"",VLOOKUP(D29,(Codigo!$B$2:$D$67),3,FALSE))</f>
        <v/>
      </c>
      <c r="D29" s="78"/>
      <c r="E29" s="79"/>
      <c r="F29" s="292"/>
      <c r="G29" s="44"/>
      <c r="H29" s="303"/>
      <c r="J29" s="312" t="str">
        <f t="shared" si="0"/>
        <v/>
      </c>
      <c r="K29" s="313" t="str">
        <f t="shared" si="1"/>
        <v/>
      </c>
      <c r="L29" s="313" t="str">
        <f t="shared" si="2"/>
        <v/>
      </c>
    </row>
    <row r="30" spans="2:12">
      <c r="B30" s="104" t="str">
        <f>IF(IF(ISERROR(VLOOKUP(D30,Codigo!$B$4:$C$67,2,FALSE)),"",VLOOKUP(D30,Codigo!$B$4:$C$67,2,FALSE))=D30,"",VLOOKUP(D30,(Codigo!$B$4:$C$67),2,FALSE))</f>
        <v/>
      </c>
      <c r="C30" s="104" t="str">
        <f>IF(IF(ISERROR(VLOOKUP(D30,Codigo!$B$4:$C$67,2,FALSE)),"",VLOOKUP(D30,Codigo!$B$4:$C$67,2,FALSE))=D30,"",VLOOKUP(D30,(Codigo!$B$2:$D$67),3,FALSE))</f>
        <v/>
      </c>
      <c r="D30" s="78"/>
      <c r="E30" s="80"/>
      <c r="F30" s="292"/>
      <c r="G30" s="44"/>
      <c r="H30" s="303"/>
      <c r="J30" s="312" t="str">
        <f t="shared" si="0"/>
        <v/>
      </c>
      <c r="K30" s="313" t="str">
        <f t="shared" si="1"/>
        <v/>
      </c>
      <c r="L30" s="313" t="str">
        <f t="shared" si="2"/>
        <v/>
      </c>
    </row>
    <row r="31" spans="2:12">
      <c r="B31" s="104" t="str">
        <f>IF(IF(ISERROR(VLOOKUP(D31,Codigo!$B$4:$C$67,2,FALSE)),"",VLOOKUP(D31,Codigo!$B$4:$C$67,2,FALSE))=D31,"",VLOOKUP(D31,(Codigo!$B$4:$C$67),2,FALSE))</f>
        <v/>
      </c>
      <c r="C31" s="104" t="str">
        <f>IF(IF(ISERROR(VLOOKUP(D31,Codigo!$B$4:$C$67,2,FALSE)),"",VLOOKUP(D31,Codigo!$B$4:$C$67,2,FALSE))=D31,"",VLOOKUP(D31,(Codigo!$B$2:$D$67),3,FALSE))</f>
        <v/>
      </c>
      <c r="D31" s="78"/>
      <c r="E31" s="79"/>
      <c r="F31" s="292"/>
      <c r="G31" s="44"/>
      <c r="H31" s="303"/>
      <c r="J31" s="312" t="str">
        <f t="shared" si="0"/>
        <v/>
      </c>
      <c r="K31" s="313" t="str">
        <f t="shared" si="1"/>
        <v/>
      </c>
      <c r="L31" s="313" t="str">
        <f t="shared" si="2"/>
        <v/>
      </c>
    </row>
    <row r="32" spans="2:12">
      <c r="B32" s="104" t="str">
        <f>IF(IF(ISERROR(VLOOKUP(D32,Codigo!$B$4:$C$67,2,FALSE)),"",VLOOKUP(D32,Codigo!$B$4:$C$67,2,FALSE))=D32,"",VLOOKUP(D32,(Codigo!$B$4:$C$67),2,FALSE))</f>
        <v/>
      </c>
      <c r="C32" s="104" t="str">
        <f>IF(IF(ISERROR(VLOOKUP(D32,Codigo!$B$4:$C$67,2,FALSE)),"",VLOOKUP(D32,Codigo!$B$4:$C$67,2,FALSE))=D32,"",VLOOKUP(D32,(Codigo!$B$2:$D$67),3,FALSE))</f>
        <v/>
      </c>
      <c r="D32" s="78"/>
      <c r="E32" s="79"/>
      <c r="F32" s="292"/>
      <c r="G32" s="44"/>
      <c r="H32" s="303"/>
      <c r="J32" s="312" t="str">
        <f t="shared" si="0"/>
        <v/>
      </c>
      <c r="K32" s="313" t="str">
        <f t="shared" si="1"/>
        <v/>
      </c>
      <c r="L32" s="313" t="str">
        <f t="shared" si="2"/>
        <v/>
      </c>
    </row>
    <row r="33" spans="2:12">
      <c r="B33" s="104" t="str">
        <f>IF(IF(ISERROR(VLOOKUP(D33,Codigo!$B$4:$C$67,2,FALSE)),"",VLOOKUP(D33,Codigo!$B$4:$C$67,2,FALSE))=D33,"",VLOOKUP(D33,(Codigo!$B$4:$C$67),2,FALSE))</f>
        <v/>
      </c>
      <c r="C33" s="104" t="str">
        <f>IF(IF(ISERROR(VLOOKUP(D33,Codigo!$B$4:$C$67,2,FALSE)),"",VLOOKUP(D33,Codigo!$B$4:$C$67,2,FALSE))=D33,"",VLOOKUP(D33,(Codigo!$B$2:$D$67),3,FALSE))</f>
        <v/>
      </c>
      <c r="D33" s="78"/>
      <c r="E33" s="79"/>
      <c r="F33" s="292"/>
      <c r="G33" s="44"/>
      <c r="H33" s="303"/>
      <c r="J33" s="312" t="str">
        <f t="shared" si="0"/>
        <v/>
      </c>
      <c r="K33" s="313" t="str">
        <f t="shared" si="1"/>
        <v/>
      </c>
      <c r="L33" s="313" t="str">
        <f t="shared" si="2"/>
        <v/>
      </c>
    </row>
    <row r="34" spans="2:12">
      <c r="B34" s="104" t="str">
        <f>IF(IF(ISERROR(VLOOKUP(D34,Codigo!$B$4:$C$67,2,FALSE)),"",VLOOKUP(D34,Codigo!$B$4:$C$67,2,FALSE))=D34,"",VLOOKUP(D34,(Codigo!$B$4:$C$67),2,FALSE))</f>
        <v/>
      </c>
      <c r="C34" s="104" t="str">
        <f>IF(IF(ISERROR(VLOOKUP(D34,Codigo!$B$4:$C$67,2,FALSE)),"",VLOOKUP(D34,Codigo!$B$4:$C$67,2,FALSE))=D34,"",VLOOKUP(D34,(Codigo!$B$2:$D$67),3,FALSE))</f>
        <v/>
      </c>
      <c r="D34" s="78"/>
      <c r="E34" s="79"/>
      <c r="F34" s="292"/>
      <c r="G34" s="44"/>
      <c r="H34" s="303"/>
      <c r="J34" s="312" t="str">
        <f t="shared" si="0"/>
        <v/>
      </c>
      <c r="K34" s="313" t="str">
        <f t="shared" si="1"/>
        <v/>
      </c>
      <c r="L34" s="313" t="str">
        <f t="shared" si="2"/>
        <v/>
      </c>
    </row>
    <row r="35" spans="2:12">
      <c r="B35" s="104" t="str">
        <f>IF(IF(ISERROR(VLOOKUP(D35,Codigo!$B$4:$C$67,2,FALSE)),"",VLOOKUP(D35,Codigo!$B$4:$C$67,2,FALSE))=D35,"",VLOOKUP(D35,(Codigo!$B$4:$C$67),2,FALSE))</f>
        <v/>
      </c>
      <c r="C35" s="104" t="str">
        <f>IF(IF(ISERROR(VLOOKUP(D35,Codigo!$B$4:$C$67,2,FALSE)),"",VLOOKUP(D35,Codigo!$B$4:$C$67,2,FALSE))=D35,"",VLOOKUP(D35,(Codigo!$B$2:$D$67),3,FALSE))</f>
        <v/>
      </c>
      <c r="D35" s="78"/>
      <c r="E35" s="79"/>
      <c r="F35" s="292"/>
      <c r="G35" s="44"/>
      <c r="H35" s="303"/>
      <c r="J35" s="312" t="str">
        <f t="shared" si="0"/>
        <v/>
      </c>
      <c r="K35" s="313" t="str">
        <f t="shared" si="1"/>
        <v/>
      </c>
      <c r="L35" s="313" t="str">
        <f t="shared" si="2"/>
        <v/>
      </c>
    </row>
    <row r="36" spans="2:12">
      <c r="B36" s="104" t="str">
        <f>IF(IF(ISERROR(VLOOKUP(D36,Codigo!$B$4:$C$67,2,FALSE)),"",VLOOKUP(D36,Codigo!$B$4:$C$67,2,FALSE))=D36,"",VLOOKUP(D36,(Codigo!$B$4:$C$67),2,FALSE))</f>
        <v/>
      </c>
      <c r="C36" s="104" t="str">
        <f>IF(IF(ISERROR(VLOOKUP(D36,Codigo!$B$4:$C$67,2,FALSE)),"",VLOOKUP(D36,Codigo!$B$4:$C$67,2,FALSE))=D36,"",VLOOKUP(D36,(Codigo!$B$2:$D$67),3,FALSE))</f>
        <v/>
      </c>
      <c r="D36" s="78"/>
      <c r="E36" s="79"/>
      <c r="F36" s="292"/>
      <c r="G36" s="44"/>
      <c r="H36" s="303"/>
      <c r="J36" s="312" t="str">
        <f t="shared" si="0"/>
        <v/>
      </c>
      <c r="K36" s="313" t="str">
        <f t="shared" si="1"/>
        <v/>
      </c>
      <c r="L36" s="313" t="str">
        <f t="shared" si="2"/>
        <v/>
      </c>
    </row>
    <row r="37" spans="2:12">
      <c r="B37" s="104" t="str">
        <f>IF(IF(ISERROR(VLOOKUP(D37,Codigo!$B$4:$C$67,2,FALSE)),"",VLOOKUP(D37,Codigo!$B$4:$C$67,2,FALSE))=D37,"",VLOOKUP(D37,(Codigo!$B$4:$C$67),2,FALSE))</f>
        <v/>
      </c>
      <c r="C37" s="104" t="str">
        <f>IF(IF(ISERROR(VLOOKUP(D37,Codigo!$B$4:$C$67,2,FALSE)),"",VLOOKUP(D37,Codigo!$B$4:$C$67,2,FALSE))=D37,"",VLOOKUP(D37,(Codigo!$B$2:$D$67),3,FALSE))</f>
        <v/>
      </c>
      <c r="D37" s="78"/>
      <c r="E37" s="79"/>
      <c r="F37" s="292"/>
      <c r="G37" s="44"/>
      <c r="H37" s="303"/>
      <c r="J37" s="312" t="str">
        <f t="shared" si="0"/>
        <v/>
      </c>
      <c r="K37" s="313" t="str">
        <f t="shared" si="1"/>
        <v/>
      </c>
      <c r="L37" s="313" t="str">
        <f t="shared" si="2"/>
        <v/>
      </c>
    </row>
    <row r="38" spans="2:12">
      <c r="B38" s="104" t="str">
        <f>IF(IF(ISERROR(VLOOKUP(D38,Codigo!$B$4:$C$67,2,FALSE)),"",VLOOKUP(D38,Codigo!$B$4:$C$67,2,FALSE))=D38,"",VLOOKUP(D38,(Codigo!$B$4:$C$67),2,FALSE))</f>
        <v/>
      </c>
      <c r="C38" s="104" t="str">
        <f>IF(IF(ISERROR(VLOOKUP(D38,Codigo!$B$4:$C$67,2,FALSE)),"",VLOOKUP(D38,Codigo!$B$4:$C$67,2,FALSE))=D38,"",VLOOKUP(D38,(Codigo!$B$2:$D$67),3,FALSE))</f>
        <v/>
      </c>
      <c r="D38" s="78"/>
      <c r="E38" s="79"/>
      <c r="F38" s="292"/>
      <c r="G38" s="44"/>
      <c r="H38" s="293"/>
      <c r="J38" s="312" t="str">
        <f t="shared" si="0"/>
        <v/>
      </c>
      <c r="K38" s="313" t="str">
        <f t="shared" si="1"/>
        <v/>
      </c>
      <c r="L38" s="313" t="str">
        <f t="shared" si="2"/>
        <v/>
      </c>
    </row>
    <row r="39" spans="2:12">
      <c r="B39" s="104" t="str">
        <f>IF(IF(ISERROR(VLOOKUP(D39,Codigo!$B$4:$C$67,2,FALSE)),"",VLOOKUP(D39,Codigo!$B$4:$C$67,2,FALSE))=D39,"",VLOOKUP(D39,(Codigo!$B$4:$C$67),2,FALSE))</f>
        <v/>
      </c>
      <c r="C39" s="104" t="str">
        <f>IF(IF(ISERROR(VLOOKUP(D39,Codigo!$B$4:$C$67,2,FALSE)),"",VLOOKUP(D39,Codigo!$B$4:$C$67,2,FALSE))=D39,"",VLOOKUP(D39,(Codigo!$B$2:$D$67),3,FALSE))</f>
        <v/>
      </c>
      <c r="D39" s="78"/>
      <c r="E39" s="79"/>
      <c r="F39" s="292"/>
      <c r="G39" s="44"/>
      <c r="H39" s="293"/>
      <c r="J39" s="312" t="str">
        <f t="shared" si="0"/>
        <v/>
      </c>
      <c r="K39" s="313" t="str">
        <f t="shared" si="1"/>
        <v/>
      </c>
      <c r="L39" s="313" t="str">
        <f t="shared" si="2"/>
        <v/>
      </c>
    </row>
    <row r="40" spans="2:12">
      <c r="B40" s="104" t="str">
        <f>IF(IF(ISERROR(VLOOKUP(D40,Codigo!$B$4:$C$67,2,FALSE)),"",VLOOKUP(D40,Codigo!$B$4:$C$67,2,FALSE))=D40,"",VLOOKUP(D40,(Codigo!$B$4:$C$67),2,FALSE))</f>
        <v/>
      </c>
      <c r="C40" s="104" t="str">
        <f>IF(IF(ISERROR(VLOOKUP(D40,Codigo!$B$4:$C$67,2,FALSE)),"",VLOOKUP(D40,Codigo!$B$4:$C$67,2,FALSE))=D40,"",VLOOKUP(D40,(Codigo!$B$2:$D$67),3,FALSE))</f>
        <v/>
      </c>
      <c r="D40" s="78"/>
      <c r="E40" s="79"/>
      <c r="F40" s="292"/>
      <c r="G40" s="44"/>
      <c r="H40" s="293"/>
      <c r="J40" s="312" t="str">
        <f t="shared" si="0"/>
        <v/>
      </c>
      <c r="K40" s="313" t="str">
        <f t="shared" si="1"/>
        <v/>
      </c>
      <c r="L40" s="313" t="str">
        <f t="shared" si="2"/>
        <v/>
      </c>
    </row>
    <row r="41" spans="2:12">
      <c r="B41" s="104" t="str">
        <f>IF(IF(ISERROR(VLOOKUP(D41,Codigo!$B$4:$C$67,2,FALSE)),"",VLOOKUP(D41,Codigo!$B$4:$C$67,2,FALSE))=D41,"",VLOOKUP(D41,(Codigo!$B$4:$C$67),2,FALSE))</f>
        <v/>
      </c>
      <c r="C41" s="104" t="str">
        <f>IF(IF(ISERROR(VLOOKUP(D41,Codigo!$B$4:$C$67,2,FALSE)),"",VLOOKUP(D41,Codigo!$B$4:$C$67,2,FALSE))=D41,"",VLOOKUP(D41,(Codigo!$B$2:$D$67),3,FALSE))</f>
        <v/>
      </c>
      <c r="D41" s="78"/>
      <c r="E41" s="79"/>
      <c r="F41" s="292"/>
      <c r="G41" s="44"/>
      <c r="H41" s="293"/>
      <c r="J41" s="312" t="str">
        <f t="shared" si="0"/>
        <v/>
      </c>
      <c r="K41" s="313" t="str">
        <f t="shared" si="1"/>
        <v/>
      </c>
      <c r="L41" s="313" t="str">
        <f t="shared" si="2"/>
        <v/>
      </c>
    </row>
    <row r="42" spans="2:12">
      <c r="B42" s="104" t="str">
        <f>IF(IF(ISERROR(VLOOKUP(D42,Codigo!$B$4:$C$67,2,FALSE)),"",VLOOKUP(D42,Codigo!$B$4:$C$67,2,FALSE))=D42,"",VLOOKUP(D42,(Codigo!$B$4:$C$67),2,FALSE))</f>
        <v/>
      </c>
      <c r="C42" s="104" t="str">
        <f>IF(IF(ISERROR(VLOOKUP(D42,Codigo!$B$4:$C$67,2,FALSE)),"",VLOOKUP(D42,Codigo!$B$4:$C$67,2,FALSE))=D42,"",VLOOKUP(D42,(Codigo!$B$2:$D$67),3,FALSE))</f>
        <v/>
      </c>
      <c r="D42" s="78"/>
      <c r="E42" s="79"/>
      <c r="F42" s="292"/>
      <c r="G42" s="44"/>
      <c r="H42" s="293"/>
      <c r="J42" s="312" t="str">
        <f t="shared" si="0"/>
        <v/>
      </c>
      <c r="K42" s="313" t="str">
        <f t="shared" si="1"/>
        <v/>
      </c>
      <c r="L42" s="313" t="str">
        <f t="shared" si="2"/>
        <v/>
      </c>
    </row>
    <row r="43" spans="2:12">
      <c r="B43" s="104" t="str">
        <f>IF(IF(ISERROR(VLOOKUP(D43,Codigo!$B$4:$C$67,2,FALSE)),"",VLOOKUP(D43,Codigo!$B$4:$C$67,2,FALSE))=D43,"",VLOOKUP(D43,(Codigo!$B$4:$C$67),2,FALSE))</f>
        <v/>
      </c>
      <c r="C43" s="104" t="str">
        <f>IF(IF(ISERROR(VLOOKUP(D43,Codigo!$B$4:$C$67,2,FALSE)),"",VLOOKUP(D43,Codigo!$B$4:$C$67,2,FALSE))=D43,"",VLOOKUP(D43,(Codigo!$B$2:$D$67),3,FALSE))</f>
        <v/>
      </c>
      <c r="D43" s="78"/>
      <c r="E43" s="79"/>
      <c r="F43" s="292"/>
      <c r="G43" s="44"/>
      <c r="H43" s="293"/>
      <c r="J43" s="312" t="str">
        <f t="shared" si="0"/>
        <v/>
      </c>
      <c r="K43" s="313" t="str">
        <f t="shared" si="1"/>
        <v/>
      </c>
      <c r="L43" s="313" t="str">
        <f t="shared" si="2"/>
        <v/>
      </c>
    </row>
    <row r="44" spans="2:12">
      <c r="B44" s="104" t="str">
        <f>IF(IF(ISERROR(VLOOKUP(D44,Codigo!$B$4:$C$67,2,FALSE)),"",VLOOKUP(D44,Codigo!$B$4:$C$67,2,FALSE))=D44,"",VLOOKUP(D44,(Codigo!$B$4:$C$67),2,FALSE))</f>
        <v/>
      </c>
      <c r="C44" s="104" t="str">
        <f>IF(IF(ISERROR(VLOOKUP(D44,Codigo!$B$4:$C$67,2,FALSE)),"",VLOOKUP(D44,Codigo!$B$4:$C$67,2,FALSE))=D44,"",VLOOKUP(D44,(Codigo!$B$2:$D$67),3,FALSE))</f>
        <v/>
      </c>
      <c r="D44" s="78"/>
      <c r="E44" s="79"/>
      <c r="F44" s="292"/>
      <c r="G44" s="44"/>
      <c r="H44" s="293"/>
      <c r="J44" s="312" t="str">
        <f t="shared" si="0"/>
        <v/>
      </c>
      <c r="K44" s="313" t="str">
        <f t="shared" si="1"/>
        <v/>
      </c>
      <c r="L44" s="313" t="str">
        <f t="shared" si="2"/>
        <v/>
      </c>
    </row>
    <row r="45" spans="2:12">
      <c r="B45" s="104" t="str">
        <f>IF(IF(ISERROR(VLOOKUP(D45,Codigo!$B$4:$C$67,2,FALSE)),"",VLOOKUP(D45,Codigo!$B$4:$C$67,2,FALSE))=D45,"",VLOOKUP(D45,(Codigo!$B$4:$C$67),2,FALSE))</f>
        <v/>
      </c>
      <c r="C45" s="104" t="str">
        <f>IF(IF(ISERROR(VLOOKUP(D45,Codigo!$B$4:$C$67,2,FALSE)),"",VLOOKUP(D45,Codigo!$B$4:$C$67,2,FALSE))=D45,"",VLOOKUP(D45,(Codigo!$B$2:$D$67),3,FALSE))</f>
        <v/>
      </c>
      <c r="D45" s="78"/>
      <c r="E45" s="79"/>
      <c r="F45" s="292"/>
      <c r="G45" s="44"/>
      <c r="H45" s="293"/>
      <c r="J45" s="312" t="str">
        <f t="shared" si="0"/>
        <v/>
      </c>
      <c r="K45" s="313" t="str">
        <f t="shared" si="1"/>
        <v/>
      </c>
      <c r="L45" s="313" t="str">
        <f t="shared" si="2"/>
        <v/>
      </c>
    </row>
    <row r="46" spans="2:12">
      <c r="B46" s="104" t="str">
        <f>IF(IF(ISERROR(VLOOKUP(D46,Codigo!$B$4:$C$67,2,FALSE)),"",VLOOKUP(D46,Codigo!$B$4:$C$67,2,FALSE))=D46,"",VLOOKUP(D46,(Codigo!$B$4:$C$67),2,FALSE))</f>
        <v/>
      </c>
      <c r="C46" s="104" t="str">
        <f>IF(IF(ISERROR(VLOOKUP(D46,Codigo!$B$4:$C$67,2,FALSE)),"",VLOOKUP(D46,Codigo!$B$4:$C$67,2,FALSE))=D46,"",VLOOKUP(D46,(Codigo!$B$2:$D$67),3,FALSE))</f>
        <v/>
      </c>
      <c r="D46" s="78"/>
      <c r="E46" s="79"/>
      <c r="F46" s="292"/>
      <c r="G46" s="44"/>
      <c r="H46" s="293"/>
      <c r="J46" s="312" t="str">
        <f t="shared" si="0"/>
        <v/>
      </c>
      <c r="K46" s="313" t="str">
        <f t="shared" si="1"/>
        <v/>
      </c>
      <c r="L46" s="313" t="str">
        <f t="shared" si="2"/>
        <v/>
      </c>
    </row>
    <row r="47" spans="2:12">
      <c r="B47" s="104" t="str">
        <f>IF(IF(ISERROR(VLOOKUP(D47,Codigo!$B$4:$C$67,2,FALSE)),"",VLOOKUP(D47,Codigo!$B$4:$C$67,2,FALSE))=D47,"",VLOOKUP(D47,(Codigo!$B$4:$C$67),2,FALSE))</f>
        <v/>
      </c>
      <c r="C47" s="104" t="str">
        <f>IF(IF(ISERROR(VLOOKUP(D47,Codigo!$B$4:$C$67,2,FALSE)),"",VLOOKUP(D47,Codigo!$B$4:$C$67,2,FALSE))=D47,"",VLOOKUP(D47,(Codigo!$B$2:$D$67),3,FALSE))</f>
        <v/>
      </c>
      <c r="D47" s="78"/>
      <c r="E47" s="79"/>
      <c r="F47" s="292"/>
      <c r="G47" s="44"/>
      <c r="H47" s="293"/>
      <c r="J47" s="312" t="str">
        <f t="shared" si="0"/>
        <v/>
      </c>
      <c r="K47" s="313" t="str">
        <f t="shared" si="1"/>
        <v/>
      </c>
      <c r="L47" s="313" t="str">
        <f t="shared" si="2"/>
        <v/>
      </c>
    </row>
    <row r="48" spans="2:12">
      <c r="B48" s="104" t="str">
        <f>IF(IF(ISERROR(VLOOKUP(D48,Codigo!$B$4:$C$67,2,FALSE)),"",VLOOKUP(D48,Codigo!$B$4:$C$67,2,FALSE))=D48,"",VLOOKUP(D48,(Codigo!$B$4:$C$67),2,FALSE))</f>
        <v/>
      </c>
      <c r="C48" s="104" t="str">
        <f>IF(IF(ISERROR(VLOOKUP(D48,Codigo!$B$4:$C$67,2,FALSE)),"",VLOOKUP(D48,Codigo!$B$4:$C$67,2,FALSE))=D48,"",VLOOKUP(D48,(Codigo!$B$2:$D$67),3,FALSE))</f>
        <v/>
      </c>
      <c r="D48" s="78"/>
      <c r="E48" s="79"/>
      <c r="F48" s="292"/>
      <c r="G48" s="44"/>
      <c r="H48" s="293"/>
      <c r="J48" s="312" t="str">
        <f t="shared" si="0"/>
        <v/>
      </c>
      <c r="K48" s="313" t="str">
        <f t="shared" si="1"/>
        <v/>
      </c>
      <c r="L48" s="313" t="str">
        <f t="shared" si="2"/>
        <v/>
      </c>
    </row>
    <row r="49" spans="2:12">
      <c r="B49" s="104" t="str">
        <f>IF(IF(ISERROR(VLOOKUP(D49,Codigo!$B$4:$C$67,2,FALSE)),"",VLOOKUP(D49,Codigo!$B$4:$C$67,2,FALSE))=D49,"",VLOOKUP(D49,(Codigo!$B$4:$C$67),2,FALSE))</f>
        <v/>
      </c>
      <c r="C49" s="104" t="str">
        <f>IF(IF(ISERROR(VLOOKUP(D49,Codigo!$B$4:$C$67,2,FALSE)),"",VLOOKUP(D49,Codigo!$B$4:$C$67,2,FALSE))=D49,"",VLOOKUP(D49,(Codigo!$B$2:$D$67),3,FALSE))</f>
        <v/>
      </c>
      <c r="D49" s="78"/>
      <c r="E49" s="79"/>
      <c r="F49" s="292"/>
      <c r="G49" s="44"/>
      <c r="H49" s="293"/>
      <c r="J49" s="312" t="str">
        <f t="shared" si="0"/>
        <v/>
      </c>
      <c r="K49" s="313" t="str">
        <f t="shared" si="1"/>
        <v/>
      </c>
      <c r="L49" s="313" t="str">
        <f t="shared" si="2"/>
        <v/>
      </c>
    </row>
    <row r="50" spans="2:12">
      <c r="B50" s="104" t="str">
        <f>IF(IF(ISERROR(VLOOKUP(D50,Codigo!$B$4:$C$67,2,FALSE)),"",VLOOKUP(D50,Codigo!$B$4:$C$67,2,FALSE))=D50,"",VLOOKUP(D50,(Codigo!$B$4:$C$67),2,FALSE))</f>
        <v/>
      </c>
      <c r="C50" s="104" t="str">
        <f>IF(IF(ISERROR(VLOOKUP(D50,Codigo!$B$4:$C$67,2,FALSE)),"",VLOOKUP(D50,Codigo!$B$4:$C$67,2,FALSE))=D50,"",VLOOKUP(D50,(Codigo!$B$2:$D$67),3,FALSE))</f>
        <v/>
      </c>
      <c r="D50" s="78"/>
      <c r="E50" s="79"/>
      <c r="F50" s="292"/>
      <c r="G50" s="44"/>
      <c r="H50" s="293"/>
      <c r="J50" s="312" t="str">
        <f t="shared" si="0"/>
        <v/>
      </c>
      <c r="K50" s="313" t="str">
        <f t="shared" si="1"/>
        <v/>
      </c>
      <c r="L50" s="313" t="str">
        <f t="shared" si="2"/>
        <v/>
      </c>
    </row>
    <row r="51" spans="2:12">
      <c r="B51" s="104" t="str">
        <f>IF(IF(ISERROR(VLOOKUP(D51,Codigo!$B$4:$C$67,2,FALSE)),"",VLOOKUP(D51,Codigo!$B$4:$C$67,2,FALSE))=D51,"",VLOOKUP(D51,(Codigo!$B$4:$C$67),2,FALSE))</f>
        <v/>
      </c>
      <c r="C51" s="104" t="str">
        <f>IF(IF(ISERROR(VLOOKUP(D51,Codigo!$B$4:$C$67,2,FALSE)),"",VLOOKUP(D51,Codigo!$B$4:$C$67,2,FALSE))=D51,"",VLOOKUP(D51,(Codigo!$B$2:$D$67),3,FALSE))</f>
        <v/>
      </c>
      <c r="D51" s="78"/>
      <c r="E51" s="79"/>
      <c r="F51" s="292"/>
      <c r="G51" s="44"/>
      <c r="H51" s="293"/>
      <c r="J51" s="312" t="str">
        <f t="shared" si="0"/>
        <v/>
      </c>
      <c r="K51" s="313" t="str">
        <f t="shared" si="1"/>
        <v/>
      </c>
      <c r="L51" s="313" t="str">
        <f t="shared" si="2"/>
        <v/>
      </c>
    </row>
    <row r="52" spans="2:12">
      <c r="B52" s="104" t="str">
        <f>IF(IF(ISERROR(VLOOKUP(D52,Codigo!$B$4:$C$67,2,FALSE)),"",VLOOKUP(D52,Codigo!$B$4:$C$67,2,FALSE))=D52,"",VLOOKUP(D52,(Codigo!$B$4:$C$67),2,FALSE))</f>
        <v/>
      </c>
      <c r="C52" s="104" t="str">
        <f>IF(IF(ISERROR(VLOOKUP(D52,Codigo!$B$4:$C$67,2,FALSE)),"",VLOOKUP(D52,Codigo!$B$4:$C$67,2,FALSE))=D52,"",VLOOKUP(D52,(Codigo!$B$2:$D$67),3,FALSE))</f>
        <v/>
      </c>
      <c r="D52" s="78"/>
      <c r="E52" s="79"/>
      <c r="F52" s="292"/>
      <c r="G52" s="44"/>
      <c r="H52" s="293"/>
      <c r="J52" s="312" t="str">
        <f t="shared" si="0"/>
        <v/>
      </c>
      <c r="K52" s="313" t="str">
        <f t="shared" si="1"/>
        <v/>
      </c>
      <c r="L52" s="313" t="str">
        <f t="shared" si="2"/>
        <v/>
      </c>
    </row>
    <row r="53" spans="2:12">
      <c r="B53" s="104" t="str">
        <f>IF(IF(ISERROR(VLOOKUP(D53,Codigo!$B$4:$C$67,2,FALSE)),"",VLOOKUP(D53,Codigo!$B$4:$C$67,2,FALSE))=D53,"",VLOOKUP(D53,(Codigo!$B$4:$C$67),2,FALSE))</f>
        <v/>
      </c>
      <c r="C53" s="104" t="str">
        <f>IF(IF(ISERROR(VLOOKUP(D53,Codigo!$B$4:$C$67,2,FALSE)),"",VLOOKUP(D53,Codigo!$B$4:$C$67,2,FALSE))=D53,"",VLOOKUP(D53,(Codigo!$B$2:$D$67),3,FALSE))</f>
        <v/>
      </c>
      <c r="D53" s="78"/>
      <c r="E53" s="79"/>
      <c r="F53" s="292"/>
      <c r="G53" s="44"/>
      <c r="H53" s="293"/>
      <c r="J53" s="312" t="str">
        <f t="shared" si="0"/>
        <v/>
      </c>
      <c r="K53" s="313" t="str">
        <f t="shared" si="1"/>
        <v/>
      </c>
      <c r="L53" s="313" t="str">
        <f t="shared" si="2"/>
        <v/>
      </c>
    </row>
    <row r="54" spans="2:12">
      <c r="B54" s="104" t="str">
        <f>IF(IF(ISERROR(VLOOKUP(D54,Codigo!$B$4:$C$67,2,FALSE)),"",VLOOKUP(D54,Codigo!$B$4:$C$67,2,FALSE))=D54,"",VLOOKUP(D54,(Codigo!$B$4:$C$67),2,FALSE))</f>
        <v/>
      </c>
      <c r="C54" s="104" t="str">
        <f>IF(IF(ISERROR(VLOOKUP(D54,Codigo!$B$4:$C$67,2,FALSE)),"",VLOOKUP(D54,Codigo!$B$4:$C$67,2,FALSE))=D54,"",VLOOKUP(D54,(Codigo!$B$2:$D$67),3,FALSE))</f>
        <v/>
      </c>
      <c r="D54" s="78"/>
      <c r="E54" s="79"/>
      <c r="F54" s="292"/>
      <c r="G54" s="44"/>
      <c r="H54" s="293"/>
      <c r="J54" s="312" t="str">
        <f t="shared" si="0"/>
        <v/>
      </c>
      <c r="K54" s="313" t="str">
        <f t="shared" si="1"/>
        <v/>
      </c>
      <c r="L54" s="313" t="str">
        <f t="shared" si="2"/>
        <v/>
      </c>
    </row>
    <row r="55" spans="2:12">
      <c r="B55" s="104" t="str">
        <f>IF(IF(ISERROR(VLOOKUP(D55,Codigo!$B$4:$C$67,2,FALSE)),"",VLOOKUP(D55,Codigo!$B$4:$C$67,2,FALSE))=D55,"",VLOOKUP(D55,(Codigo!$B$4:$C$67),2,FALSE))</f>
        <v/>
      </c>
      <c r="C55" s="104" t="str">
        <f>IF(IF(ISERROR(VLOOKUP(D55,Codigo!$B$4:$C$67,2,FALSE)),"",VLOOKUP(D55,Codigo!$B$4:$C$67,2,FALSE))=D55,"",VLOOKUP(D55,(Codigo!$B$2:$D$67),3,FALSE))</f>
        <v/>
      </c>
      <c r="D55" s="78"/>
      <c r="E55" s="79"/>
      <c r="F55" s="292"/>
      <c r="G55" s="44"/>
      <c r="H55" s="293"/>
      <c r="J55" s="312" t="str">
        <f t="shared" si="0"/>
        <v/>
      </c>
      <c r="K55" s="313" t="str">
        <f t="shared" si="1"/>
        <v/>
      </c>
      <c r="L55" s="313" t="str">
        <f t="shared" si="2"/>
        <v/>
      </c>
    </row>
    <row r="56" spans="2:12">
      <c r="B56" s="104" t="str">
        <f>IF(IF(ISERROR(VLOOKUP(D56,Codigo!$B$4:$C$67,2,FALSE)),"",VLOOKUP(D56,Codigo!$B$4:$C$67,2,FALSE))=D56,"",VLOOKUP(D56,(Codigo!$B$4:$C$67),2,FALSE))</f>
        <v/>
      </c>
      <c r="C56" s="104" t="str">
        <f>IF(IF(ISERROR(VLOOKUP(D56,Codigo!$B$4:$C$67,2,FALSE)),"",VLOOKUP(D56,Codigo!$B$4:$C$67,2,FALSE))=D56,"",VLOOKUP(D56,(Codigo!$B$2:$D$67),3,FALSE))</f>
        <v/>
      </c>
      <c r="D56" s="78"/>
      <c r="E56" s="79"/>
      <c r="F56" s="292"/>
      <c r="G56" s="44"/>
      <c r="H56" s="293"/>
      <c r="J56" s="312" t="str">
        <f t="shared" si="0"/>
        <v/>
      </c>
      <c r="K56" s="313" t="str">
        <f t="shared" si="1"/>
        <v/>
      </c>
      <c r="L56" s="313" t="str">
        <f t="shared" si="2"/>
        <v/>
      </c>
    </row>
    <row r="57" spans="2:12">
      <c r="B57" s="104" t="str">
        <f>IF(IF(ISERROR(VLOOKUP(D57,Codigo!$B$4:$C$67,2,FALSE)),"",VLOOKUP(D57,Codigo!$B$4:$C$67,2,FALSE))=D57,"",VLOOKUP(D57,(Codigo!$B$4:$C$67),2,FALSE))</f>
        <v/>
      </c>
      <c r="C57" s="104" t="str">
        <f>IF(IF(ISERROR(VLOOKUP(D57,Codigo!$B$4:$C$67,2,FALSE)),"",VLOOKUP(D57,Codigo!$B$4:$C$67,2,FALSE))=D57,"",VLOOKUP(D57,(Codigo!$B$2:$D$67),3,FALSE))</f>
        <v/>
      </c>
      <c r="D57" s="78"/>
      <c r="E57" s="79"/>
      <c r="F57" s="292"/>
      <c r="G57" s="44"/>
      <c r="H57" s="293"/>
      <c r="J57" s="312" t="str">
        <f t="shared" si="0"/>
        <v/>
      </c>
      <c r="K57" s="313" t="str">
        <f t="shared" si="1"/>
        <v/>
      </c>
      <c r="L57" s="313" t="str">
        <f t="shared" si="2"/>
        <v/>
      </c>
    </row>
    <row r="58" spans="2:12">
      <c r="B58" s="104" t="str">
        <f>IF(IF(ISERROR(VLOOKUP(D58,Codigo!$B$4:$C$67,2,FALSE)),"",VLOOKUP(D58,Codigo!$B$4:$C$67,2,FALSE))=D58,"",VLOOKUP(D58,(Codigo!$B$4:$C$67),2,FALSE))</f>
        <v/>
      </c>
      <c r="C58" s="104" t="str">
        <f>IF(IF(ISERROR(VLOOKUP(D58,Codigo!$B$4:$C$67,2,FALSE)),"",VLOOKUP(D58,Codigo!$B$4:$C$67,2,FALSE))=D58,"",VLOOKUP(D58,(Codigo!$B$2:$D$67),3,FALSE))</f>
        <v/>
      </c>
      <c r="D58" s="78"/>
      <c r="E58" s="79"/>
      <c r="F58" s="292"/>
      <c r="G58" s="44"/>
      <c r="H58" s="293"/>
      <c r="J58" s="312" t="str">
        <f t="shared" si="0"/>
        <v/>
      </c>
      <c r="K58" s="313" t="str">
        <f t="shared" si="1"/>
        <v/>
      </c>
      <c r="L58" s="313" t="str">
        <f t="shared" si="2"/>
        <v/>
      </c>
    </row>
    <row r="59" spans="2:12">
      <c r="B59" s="104" t="str">
        <f>IF(IF(ISERROR(VLOOKUP(D59,Codigo!$B$4:$C$67,2,FALSE)),"",VLOOKUP(D59,Codigo!$B$4:$C$67,2,FALSE))=D59,"",VLOOKUP(D59,(Codigo!$B$4:$C$67),2,FALSE))</f>
        <v/>
      </c>
      <c r="C59" s="104" t="str">
        <f>IF(IF(ISERROR(VLOOKUP(D59,Codigo!$B$4:$C$67,2,FALSE)),"",VLOOKUP(D59,Codigo!$B$4:$C$67,2,FALSE))=D59,"",VLOOKUP(D59,(Codigo!$B$2:$D$67),3,FALSE))</f>
        <v/>
      </c>
      <c r="D59" s="78"/>
      <c r="E59" s="79"/>
      <c r="F59" s="292"/>
      <c r="G59" s="44"/>
      <c r="H59" s="293"/>
      <c r="J59" s="312" t="str">
        <f t="shared" si="0"/>
        <v/>
      </c>
      <c r="K59" s="313" t="str">
        <f t="shared" si="1"/>
        <v/>
      </c>
      <c r="L59" s="313" t="str">
        <f t="shared" si="2"/>
        <v/>
      </c>
    </row>
    <row r="60" spans="2:12">
      <c r="B60" s="104" t="str">
        <f>IF(IF(ISERROR(VLOOKUP(D60,Codigo!$B$4:$C$67,2,FALSE)),"",VLOOKUP(D60,Codigo!$B$4:$C$67,2,FALSE))=D60,"",VLOOKUP(D60,(Codigo!$B$4:$C$67),2,FALSE))</f>
        <v/>
      </c>
      <c r="C60" s="104" t="str">
        <f>IF(IF(ISERROR(VLOOKUP(D60,Codigo!$B$4:$C$67,2,FALSE)),"",VLOOKUP(D60,Codigo!$B$4:$C$67,2,FALSE))=D60,"",VLOOKUP(D60,(Codigo!$B$2:$D$67),3,FALSE))</f>
        <v/>
      </c>
      <c r="D60" s="78"/>
      <c r="E60" s="79"/>
      <c r="F60" s="292"/>
      <c r="G60" s="44"/>
      <c r="H60" s="293"/>
      <c r="J60" s="312" t="str">
        <f t="shared" si="0"/>
        <v/>
      </c>
      <c r="K60" s="313" t="str">
        <f t="shared" si="1"/>
        <v/>
      </c>
      <c r="L60" s="313" t="str">
        <f t="shared" si="2"/>
        <v/>
      </c>
    </row>
    <row r="61" spans="2:12">
      <c r="B61" s="104" t="str">
        <f>IF(IF(ISERROR(VLOOKUP(D61,Codigo!$B$4:$C$67,2,FALSE)),"",VLOOKUP(D61,Codigo!$B$4:$C$67,2,FALSE))=D61,"",VLOOKUP(D61,(Codigo!$B$4:$C$67),2,FALSE))</f>
        <v/>
      </c>
      <c r="C61" s="104" t="str">
        <f>IF(IF(ISERROR(VLOOKUP(D61,Codigo!$B$4:$C$67,2,FALSE)),"",VLOOKUP(D61,Codigo!$B$4:$C$67,2,FALSE))=D61,"",VLOOKUP(D61,(Codigo!$B$2:$D$67),3,FALSE))</f>
        <v/>
      </c>
      <c r="D61" s="78"/>
      <c r="E61" s="79"/>
      <c r="F61" s="292"/>
      <c r="G61" s="44"/>
      <c r="H61" s="293"/>
      <c r="J61" s="312" t="str">
        <f t="shared" si="0"/>
        <v/>
      </c>
      <c r="K61" s="313" t="str">
        <f t="shared" si="1"/>
        <v/>
      </c>
      <c r="L61" s="313" t="str">
        <f t="shared" si="2"/>
        <v/>
      </c>
    </row>
    <row r="62" spans="2:12">
      <c r="B62" s="104" t="str">
        <f>IF(IF(ISERROR(VLOOKUP(D62,Codigo!$B$4:$C$67,2,FALSE)),"",VLOOKUP(D62,Codigo!$B$4:$C$67,2,FALSE))=D62,"",VLOOKUP(D62,(Codigo!$B$4:$C$67),2,FALSE))</f>
        <v/>
      </c>
      <c r="C62" s="104" t="str">
        <f>IF(IF(ISERROR(VLOOKUP(D62,Codigo!$B$4:$C$67,2,FALSE)),"",VLOOKUP(D62,Codigo!$B$4:$C$67,2,FALSE))=D62,"",VLOOKUP(D62,(Codigo!$B$2:$D$67),3,FALSE))</f>
        <v/>
      </c>
      <c r="D62" s="78"/>
      <c r="E62" s="79"/>
      <c r="F62" s="292"/>
      <c r="G62" s="44"/>
      <c r="H62" s="293"/>
      <c r="J62" s="312" t="str">
        <f t="shared" si="0"/>
        <v/>
      </c>
      <c r="K62" s="313" t="str">
        <f t="shared" si="1"/>
        <v/>
      </c>
      <c r="L62" s="313" t="str">
        <f t="shared" si="2"/>
        <v/>
      </c>
    </row>
    <row r="63" spans="2:12">
      <c r="B63" s="104" t="str">
        <f>IF(IF(ISERROR(VLOOKUP(D63,Codigo!$B$4:$C$67,2,FALSE)),"",VLOOKUP(D63,Codigo!$B$4:$C$67,2,FALSE))=D63,"",VLOOKUP(D63,(Codigo!$B$4:$C$67),2,FALSE))</f>
        <v/>
      </c>
      <c r="C63" s="104" t="str">
        <f>IF(IF(ISERROR(VLOOKUP(D63,Codigo!$B$4:$C$67,2,FALSE)),"",VLOOKUP(D63,Codigo!$B$4:$C$67,2,FALSE))=D63,"",VLOOKUP(D63,(Codigo!$B$2:$D$67),3,FALSE))</f>
        <v/>
      </c>
      <c r="D63" s="78"/>
      <c r="E63" s="79"/>
      <c r="F63" s="292"/>
      <c r="G63" s="44"/>
      <c r="H63" s="293"/>
      <c r="J63" s="312" t="str">
        <f t="shared" si="0"/>
        <v/>
      </c>
      <c r="K63" s="313" t="str">
        <f t="shared" si="1"/>
        <v/>
      </c>
      <c r="L63" s="313" t="str">
        <f t="shared" si="2"/>
        <v/>
      </c>
    </row>
    <row r="64" spans="2:12">
      <c r="B64" s="104" t="str">
        <f>IF(IF(ISERROR(VLOOKUP(D64,Codigo!$B$4:$C$67,2,FALSE)),"",VLOOKUP(D64,Codigo!$B$4:$C$67,2,FALSE))=D64,"",VLOOKUP(D64,(Codigo!$B$4:$C$67),2,FALSE))</f>
        <v/>
      </c>
      <c r="C64" s="104" t="str">
        <f>IF(IF(ISERROR(VLOOKUP(D64,Codigo!$B$4:$C$67,2,FALSE)),"",VLOOKUP(D64,Codigo!$B$4:$C$67,2,FALSE))=D64,"",VLOOKUP(D64,(Codigo!$B$2:$D$67),3,FALSE))</f>
        <v/>
      </c>
      <c r="D64" s="78"/>
      <c r="E64" s="79"/>
      <c r="F64" s="292"/>
      <c r="G64" s="44"/>
      <c r="H64" s="293"/>
      <c r="J64" s="312" t="str">
        <f t="shared" si="0"/>
        <v/>
      </c>
      <c r="K64" s="313" t="str">
        <f t="shared" si="1"/>
        <v/>
      </c>
      <c r="L64" s="313" t="str">
        <f t="shared" si="2"/>
        <v/>
      </c>
    </row>
    <row r="65" spans="2:12">
      <c r="B65" s="104" t="str">
        <f>IF(IF(ISERROR(VLOOKUP(D65,Codigo!$B$4:$C$67,2,FALSE)),"",VLOOKUP(D65,Codigo!$B$4:$C$67,2,FALSE))=D65,"",VLOOKUP(D65,(Codigo!$B$4:$C$67),2,FALSE))</f>
        <v/>
      </c>
      <c r="C65" s="104" t="str">
        <f>IF(IF(ISERROR(VLOOKUP(D65,Codigo!$B$4:$C$67,2,FALSE)),"",VLOOKUP(D65,Codigo!$B$4:$C$67,2,FALSE))=D65,"",VLOOKUP(D65,(Codigo!$B$2:$D$67),3,FALSE))</f>
        <v/>
      </c>
      <c r="D65" s="78"/>
      <c r="E65" s="79"/>
      <c r="F65" s="292"/>
      <c r="G65" s="44"/>
      <c r="H65" s="293"/>
      <c r="J65" s="312" t="str">
        <f t="shared" si="0"/>
        <v/>
      </c>
      <c r="K65" s="313" t="str">
        <f t="shared" si="1"/>
        <v/>
      </c>
      <c r="L65" s="313" t="str">
        <f t="shared" si="2"/>
        <v/>
      </c>
    </row>
    <row r="66" spans="2:12">
      <c r="B66" s="104" t="str">
        <f>IF(IF(ISERROR(VLOOKUP(D66,Codigo!$B$4:$C$67,2,FALSE)),"",VLOOKUP(D66,Codigo!$B$4:$C$67,2,FALSE))=D66,"",VLOOKUP(D66,(Codigo!$B$4:$C$67),2,FALSE))</f>
        <v/>
      </c>
      <c r="C66" s="104" t="str">
        <f>IF(IF(ISERROR(VLOOKUP(D66,Codigo!$B$4:$C$67,2,FALSE)),"",VLOOKUP(D66,Codigo!$B$4:$C$67,2,FALSE))=D66,"",VLOOKUP(D66,(Codigo!$B$2:$D$67),3,FALSE))</f>
        <v/>
      </c>
      <c r="D66" s="78"/>
      <c r="E66" s="79"/>
      <c r="F66" s="292"/>
      <c r="G66" s="44"/>
      <c r="H66" s="293"/>
      <c r="J66" s="312" t="str">
        <f t="shared" si="0"/>
        <v/>
      </c>
      <c r="K66" s="313" t="str">
        <f t="shared" si="1"/>
        <v/>
      </c>
      <c r="L66" s="313" t="str">
        <f t="shared" si="2"/>
        <v/>
      </c>
    </row>
    <row r="67" spans="2:12">
      <c r="B67" s="104" t="str">
        <f>IF(IF(ISERROR(VLOOKUP(D67,Codigo!$B$4:$C$67,2,FALSE)),"",VLOOKUP(D67,Codigo!$B$4:$C$67,2,FALSE))=D67,"",VLOOKUP(D67,(Codigo!$B$4:$C$67),2,FALSE))</f>
        <v/>
      </c>
      <c r="C67" s="104" t="str">
        <f>IF(IF(ISERROR(VLOOKUP(D67,Codigo!$B$4:$C$67,2,FALSE)),"",VLOOKUP(D67,Codigo!$B$4:$C$67,2,FALSE))=D67,"",VLOOKUP(D67,(Codigo!$B$2:$D$67),3,FALSE))</f>
        <v/>
      </c>
      <c r="D67" s="78"/>
      <c r="E67" s="79"/>
      <c r="F67" s="292"/>
      <c r="G67" s="44"/>
      <c r="H67" s="293"/>
      <c r="J67" s="312" t="str">
        <f t="shared" si="0"/>
        <v/>
      </c>
      <c r="K67" s="313" t="str">
        <f t="shared" si="1"/>
        <v/>
      </c>
      <c r="L67" s="313" t="str">
        <f t="shared" si="2"/>
        <v/>
      </c>
    </row>
    <row r="68" spans="2:12">
      <c r="B68" s="104" t="str">
        <f>IF(IF(ISERROR(VLOOKUP(D68,Codigo!$B$4:$C$67,2,FALSE)),"",VLOOKUP(D68,Codigo!$B$4:$C$67,2,FALSE))=D68,"",VLOOKUP(D68,(Codigo!$B$4:$C$67),2,FALSE))</f>
        <v/>
      </c>
      <c r="C68" s="104" t="str">
        <f>IF(IF(ISERROR(VLOOKUP(D68,Codigo!$B$4:$C$67,2,FALSE)),"",VLOOKUP(D68,Codigo!$B$4:$C$67,2,FALSE))=D68,"",VLOOKUP(D68,(Codigo!$B$2:$D$67),3,FALSE))</f>
        <v/>
      </c>
      <c r="D68" s="78"/>
      <c r="E68" s="79"/>
      <c r="F68" s="292"/>
      <c r="G68" s="44"/>
      <c r="H68" s="293"/>
      <c r="J68" s="312" t="str">
        <f t="shared" si="0"/>
        <v/>
      </c>
      <c r="K68" s="313" t="str">
        <f t="shared" si="1"/>
        <v/>
      </c>
      <c r="L68" s="313" t="str">
        <f t="shared" si="2"/>
        <v/>
      </c>
    </row>
    <row r="69" spans="2:12">
      <c r="B69" s="104" t="str">
        <f>IF(IF(ISERROR(VLOOKUP(D69,Codigo!$B$4:$C$67,2,FALSE)),"",VLOOKUP(D69,Codigo!$B$4:$C$67,2,FALSE))=D69,"",VLOOKUP(D69,(Codigo!$B$4:$C$67),2,FALSE))</f>
        <v/>
      </c>
      <c r="C69" s="104" t="str">
        <f>IF(IF(ISERROR(VLOOKUP(D69,Codigo!$B$4:$C$67,2,FALSE)),"",VLOOKUP(D69,Codigo!$B$4:$C$67,2,FALSE))=D69,"",VLOOKUP(D69,(Codigo!$B$2:$D$67),3,FALSE))</f>
        <v/>
      </c>
      <c r="D69" s="78"/>
      <c r="E69" s="79"/>
      <c r="F69" s="292"/>
      <c r="G69" s="44"/>
      <c r="H69" s="293"/>
      <c r="J69" s="312" t="str">
        <f t="shared" si="0"/>
        <v/>
      </c>
      <c r="K69" s="313" t="str">
        <f t="shared" si="1"/>
        <v/>
      </c>
      <c r="L69" s="313" t="str">
        <f t="shared" si="2"/>
        <v/>
      </c>
    </row>
    <row r="70" spans="2:12">
      <c r="B70" s="104" t="str">
        <f>IF(IF(ISERROR(VLOOKUP(D70,Codigo!$B$4:$C$67,2,FALSE)),"",VLOOKUP(D70,Codigo!$B$4:$C$67,2,FALSE))=D70,"",VLOOKUP(D70,(Codigo!$B$4:$C$67),2,FALSE))</f>
        <v/>
      </c>
      <c r="C70" s="104" t="str">
        <f>IF(IF(ISERROR(VLOOKUP(D70,Codigo!$B$4:$C$67,2,FALSE)),"",VLOOKUP(D70,Codigo!$B$4:$C$67,2,FALSE))=D70,"",VLOOKUP(D70,(Codigo!$B$2:$D$67),3,FALSE))</f>
        <v/>
      </c>
      <c r="D70" s="78"/>
      <c r="E70" s="79"/>
      <c r="F70" s="292"/>
      <c r="G70" s="44"/>
      <c r="H70" s="293"/>
      <c r="J70" s="312" t="str">
        <f t="shared" si="0"/>
        <v/>
      </c>
      <c r="K70" s="313" t="str">
        <f t="shared" si="1"/>
        <v/>
      </c>
      <c r="L70" s="313" t="str">
        <f t="shared" si="2"/>
        <v/>
      </c>
    </row>
    <row r="71" spans="2:12">
      <c r="B71" s="104" t="str">
        <f>IF(IF(ISERROR(VLOOKUP(D71,Codigo!$B$4:$C$67,2,FALSE)),"",VLOOKUP(D71,Codigo!$B$4:$C$67,2,FALSE))=D71,"",VLOOKUP(D71,(Codigo!$B$4:$C$67),2,FALSE))</f>
        <v/>
      </c>
      <c r="C71" s="104" t="str">
        <f>IF(IF(ISERROR(VLOOKUP(D71,Codigo!$B$4:$C$67,2,FALSE)),"",VLOOKUP(D71,Codigo!$B$4:$C$67,2,FALSE))=D71,"",VLOOKUP(D71,(Codigo!$B$2:$D$67),3,FALSE))</f>
        <v/>
      </c>
      <c r="D71" s="78"/>
      <c r="E71" s="79"/>
      <c r="F71" s="292"/>
      <c r="G71" s="44"/>
      <c r="H71" s="293"/>
      <c r="J71" s="312" t="str">
        <f>IF(H71="",(""),IF(H71="DP",(J70+G71),IF(H71="DB",(J70-G71),IF(H71="TR",(J70-G71),IF(H71="CH",(J70-G71),IF(H71="SQ",(J70-G71),J70))))))</f>
        <v/>
      </c>
      <c r="K71" s="313" t="str">
        <f>IF(H71="",(""),IF(H71="SQ",(K70+G71),IF(H71="RD",(K70+G71),IF(H71="DI",(K70-G71),K70))))</f>
        <v/>
      </c>
      <c r="L71" s="313" t="str">
        <f>IF(H71="",(""),IF(H71="CC",(L70+G71),IF(H71="PC",(L70+G71),L70)))</f>
        <v/>
      </c>
    </row>
    <row r="72" spans="2:12">
      <c r="B72" s="104" t="str">
        <f>IF(IF(ISERROR(VLOOKUP(D72,Codigo!$B$4:$C$67,2,FALSE)),"",VLOOKUP(D72,Codigo!$B$4:$C$67,2,FALSE))=D72,"",VLOOKUP(D72,(Codigo!$B$4:$C$67),2,FALSE))</f>
        <v/>
      </c>
      <c r="C72" s="104" t="str">
        <f>IF(IF(ISERROR(VLOOKUP(D72,Codigo!$B$4:$C$67,2,FALSE)),"",VLOOKUP(D72,Codigo!$B$4:$C$67,2,FALSE))=D72,"",VLOOKUP(D72,(Codigo!$B$2:$D$67),3,FALSE))</f>
        <v/>
      </c>
      <c r="D72" s="78"/>
      <c r="E72" s="79"/>
      <c r="F72" s="174"/>
      <c r="G72" s="44"/>
      <c r="H72" s="175"/>
      <c r="J72" s="312" t="str">
        <f>IF(H72="",(""),IF(H72="DP",(J71+G72),IF(H72="DB",(J71-G72),IF(H72="TR",(J71-G72),IF(H72="CH",(J71-G72),IF(H72="SQ",(J71-G72),J71))))))</f>
        <v/>
      </c>
      <c r="K72" s="313" t="str">
        <f>IF(H72="",(""),IF(H72="SQ",(K71+G72),IF(H72="RD",(K71+G72),IF(H72="DI",(K71-G72),K71))))</f>
        <v/>
      </c>
      <c r="L72" s="313" t="str">
        <f>IF(H72="",(""),IF(H72="CC",(L71+G72),IF(H72="PC",(L71+G72),L71)))</f>
        <v/>
      </c>
    </row>
    <row r="73" spans="2:12">
      <c r="B73" s="104" t="str">
        <f>IF(IF(ISERROR(VLOOKUP(D73,Codigo!$B$4:$C$67,2,FALSE)),"",VLOOKUP(D73,Codigo!$B$4:$C$67,2,FALSE))=D73,"",VLOOKUP(D73,(Codigo!$B$4:$C$67),2,FALSE))</f>
        <v/>
      </c>
      <c r="C73" s="104" t="str">
        <f>IF(IF(ISERROR(VLOOKUP(D73,Codigo!$B$4:$C$67,2,FALSE)),"",VLOOKUP(D73,Codigo!$B$4:$C$67,2,FALSE))=D73,"",VLOOKUP(D73,(Codigo!$B$2:$D$67),3,FALSE))</f>
        <v/>
      </c>
      <c r="D73" s="78"/>
      <c r="E73" s="79"/>
      <c r="F73" s="174"/>
      <c r="G73" s="44"/>
      <c r="H73" s="175"/>
      <c r="J73" s="312" t="str">
        <f>IF(H73="",(""),IF(H73="DP",(J72+G73),IF(H73="DB",(J72-G73),IF(H73="TR",(J72-G73),IF(H73="CH",(J72-G73),IF(H73="SQ",(J72-G73),J72))))))</f>
        <v/>
      </c>
      <c r="K73" s="313" t="str">
        <f>IF(H73="",(""),IF(H73="SQ",(K72+G73),IF(H73="RD",(K72+G73),IF(H73="DI",(K72-G73),K72))))</f>
        <v/>
      </c>
      <c r="L73" s="313" t="str">
        <f>IF(H73="",(""),IF(H73="CC",(L72+G73),IF(H73="PC",(L72+G73),L72)))</f>
        <v/>
      </c>
    </row>
    <row r="74" spans="2:12">
      <c r="B74" s="104" t="str">
        <f>IF(IF(ISERROR(VLOOKUP(D74,Codigo!$B$4:$C$67,2,FALSE)),"",VLOOKUP(D74,Codigo!$B$4:$C$67,2,FALSE))=D74,"",VLOOKUP(D74,(Codigo!$B$4:$C$67),2,FALSE))</f>
        <v/>
      </c>
      <c r="C74" s="104" t="str">
        <f>IF(IF(ISERROR(VLOOKUP(D74,Codigo!$B$4:$C$67,2,FALSE)),"",VLOOKUP(D74,Codigo!$B$4:$C$67,2,FALSE))=D74,"",VLOOKUP(D74,(Codigo!$B$2:$D$67),3,FALSE))</f>
        <v/>
      </c>
      <c r="D74" s="78"/>
      <c r="E74" s="79"/>
      <c r="F74" s="174"/>
      <c r="G74" s="44"/>
      <c r="H74" s="175"/>
      <c r="J74" s="312" t="str">
        <f>IF(H74="",(""),IF(H74="DP",(J73+G74),IF(H74="DB",(J73-G74),IF(H74="TR",(J73-G74),IF(H74="CH",(J73-G74),IF(H74="SQ",(J73-G74),J73))))))</f>
        <v/>
      </c>
      <c r="K74" s="313" t="str">
        <f>IF(H74="",(""),IF(H74="SQ",(K73+G74),IF(H74="RD",(K73+G74),IF(H74="DI",(K73-G74),K73))))</f>
        <v/>
      </c>
      <c r="L74" s="313" t="str">
        <f>IF(H74="",(""),IF(H74="CC",(L73+G74),IF(H74="PC",(L73+G74),L73)))</f>
        <v/>
      </c>
    </row>
    <row r="75" spans="2:12">
      <c r="B75" s="104" t="str">
        <f>IF(IF(ISERROR(VLOOKUP(D75,Codigo!$B$4:$C$67,2,FALSE)),"",VLOOKUP(D75,Codigo!$B$4:$C$67,2,FALSE))=D75,"",VLOOKUP(D75,(Codigo!$B$4:$C$67),2,FALSE))</f>
        <v/>
      </c>
      <c r="C75" s="104" t="str">
        <f>IF(IF(ISERROR(VLOOKUP(D75,Codigo!$B$4:$C$67,2,FALSE)),"",VLOOKUP(D75,Codigo!$B$4:$C$67,2,FALSE))=D75,"",VLOOKUP(D75,(Codigo!$B$2:$D$67),3,FALSE))</f>
        <v/>
      </c>
      <c r="D75" s="78"/>
      <c r="E75" s="79"/>
      <c r="F75" s="174"/>
      <c r="G75" s="44"/>
      <c r="H75" s="175"/>
      <c r="J75" s="312" t="str">
        <f>IF(H75="",(""),IF(H75="DP",(J74+G75),IF(H75="DB",(J74-G75),IF(H75="TR",(J74-G75),IF(H75="CH",(J74-G75),IF(H75="SQ",(J74-G75),J74))))))</f>
        <v/>
      </c>
      <c r="K75" s="313" t="str">
        <f>IF(H75="",(""),IF(H75="SQ",(K74+G75),IF(H75="RD",(K74+G75),IF(H75="DI",(K74-G75),K74))))</f>
        <v/>
      </c>
      <c r="L75" s="313" t="str">
        <f>IF(H75="",(""),IF(H75="CC",(L74+G75),IF(H75="PC",(L74+G75),L74)))</f>
        <v/>
      </c>
    </row>
    <row r="76" spans="2:12" ht="18.75">
      <c r="B76" s="81"/>
      <c r="C76" s="81"/>
      <c r="D76" s="81"/>
      <c r="E76" s="74"/>
      <c r="F76" s="159" t="s">
        <v>154</v>
      </c>
      <c r="G76" s="77"/>
      <c r="H76" s="81"/>
      <c r="I76" s="93"/>
      <c r="J76" s="94" t="str">
        <f>+J75</f>
        <v/>
      </c>
      <c r="K76" s="95" t="str">
        <f>+K75</f>
        <v/>
      </c>
      <c r="L76" s="95" t="str">
        <f>+L75</f>
        <v/>
      </c>
    </row>
    <row r="213" spans="1:1">
      <c r="A213" s="82">
        <v>1</v>
      </c>
    </row>
    <row r="214" spans="1:1">
      <c r="A214" s="82">
        <v>1</v>
      </c>
    </row>
  </sheetData>
  <sheetProtection selectLockedCells="1" selectUnlockedCells="1"/>
  <protectedRanges>
    <protectedRange password="C0D7" sqref="B6:C75" name="Lançamentos_2"/>
    <protectedRange password="C0D7" sqref="E72:E75 F72:F75" name="Lançamentos_1_3"/>
    <protectedRange password="C0D7" sqref="H72:H75" name="Lançamentos_1_2_1_3"/>
    <protectedRange password="C0D7" sqref="G72:G75" name="Lançamentos_1_1_3"/>
    <protectedRange password="C117" sqref="D72:D75" name="Código_1_1_1_1"/>
    <protectedRange password="C0D7" sqref="E6:E71 F10 F12:F71" name="Lançamentos_1"/>
    <protectedRange password="C0D7" sqref="H6:H71" name="Lançamentos_1_2_1"/>
    <protectedRange password="C0D7" sqref="G6:G71" name="Lançamentos_1_1"/>
    <protectedRange password="C117" sqref="D10:D71" name="Código_1_1"/>
    <protectedRange password="C0D7" sqref="F6:F9" name="Lançamentos_2_1"/>
    <protectedRange password="C117" sqref="D6:D9" name="Código_1"/>
  </protectedRanges>
  <mergeCells count="3">
    <mergeCell ref="J3:K3"/>
    <mergeCell ref="J2:L2"/>
    <mergeCell ref="H3:H4"/>
  </mergeCells>
  <phoneticPr fontId="19" type="noConversion"/>
  <pageMargins left="0.24027777777777778" right="0.24027777777777778" top="0.20972222222222223" bottom="0.27986111111111112" header="0.51180555555555551" footer="0.51180555555555551"/>
  <pageSetup paperSize="9" scale="69" firstPageNumber="0" orientation="portrait" horizontalDpi="300" verticalDpi="300" r:id="rId1"/>
  <headerFooter alignWithMargins="0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>
  <sheetPr codeName="Plan11">
    <pageSetUpPr fitToPage="1"/>
  </sheetPr>
  <dimension ref="A1:L214"/>
  <sheetViews>
    <sheetView showGridLines="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defaultRowHeight="15"/>
  <cols>
    <col min="1" max="1" width="0.85546875" style="82" customWidth="1"/>
    <col min="2" max="2" width="18.28515625" style="96" customWidth="1"/>
    <col min="3" max="3" width="31.85546875" style="82" customWidth="1"/>
    <col min="4" max="4" width="5.7109375" style="97" customWidth="1"/>
    <col min="5" max="5" width="7.7109375" style="82" customWidth="1"/>
    <col min="6" max="6" width="44.85546875" style="82" customWidth="1"/>
    <col min="7" max="7" width="11.85546875" style="98" customWidth="1"/>
    <col min="8" max="8" width="19.28515625" style="82" customWidth="1"/>
    <col min="9" max="9" width="0.85546875" style="92" customWidth="1"/>
    <col min="10" max="10" width="15.5703125" style="86" customWidth="1"/>
    <col min="11" max="11" width="14.7109375" style="86" customWidth="1"/>
    <col min="12" max="12" width="15.85546875" style="86" customWidth="1"/>
    <col min="13" max="44" width="38.42578125" style="82" bestFit="1" customWidth="1"/>
    <col min="45" max="45" width="10.5703125" style="82" bestFit="1" customWidth="1"/>
    <col min="46" max="16384" width="9.140625" style="82"/>
  </cols>
  <sheetData>
    <row r="1" spans="1:12" ht="55.5" customHeight="1">
      <c r="B1" s="101"/>
      <c r="C1" s="83" t="s">
        <v>0</v>
      </c>
      <c r="D1" s="102"/>
      <c r="E1" s="98"/>
      <c r="F1" s="103"/>
      <c r="G1" s="84"/>
      <c r="H1" s="84"/>
      <c r="I1" s="85"/>
    </row>
    <row r="2" spans="1:12" ht="24.75" customHeight="1">
      <c r="B2" s="186" t="s">
        <v>281</v>
      </c>
      <c r="C2" s="87"/>
      <c r="D2" s="88"/>
      <c r="E2" s="87"/>
      <c r="F2" s="187" t="s">
        <v>59</v>
      </c>
      <c r="G2" s="183"/>
      <c r="H2" s="185">
        <f>+Instruções!$I$19</f>
        <v>2013</v>
      </c>
      <c r="I2" s="184"/>
      <c r="J2" s="339" t="s">
        <v>245</v>
      </c>
      <c r="K2" s="339"/>
      <c r="L2" s="339"/>
    </row>
    <row r="3" spans="1:12" ht="15.75" customHeight="1">
      <c r="B3" s="81"/>
      <c r="C3" s="81"/>
      <c r="D3" s="81"/>
      <c r="E3" s="74"/>
      <c r="F3" s="159"/>
      <c r="G3" s="77"/>
      <c r="H3" s="338" t="s">
        <v>67</v>
      </c>
      <c r="I3" s="89"/>
      <c r="J3" s="337" t="s">
        <v>279</v>
      </c>
      <c r="K3" s="337"/>
      <c r="L3" s="100"/>
    </row>
    <row r="4" spans="1:12" ht="18.75" customHeight="1">
      <c r="B4" s="74" t="s">
        <v>151</v>
      </c>
      <c r="C4" s="74" t="s">
        <v>152</v>
      </c>
      <c r="D4" s="73" t="s">
        <v>78</v>
      </c>
      <c r="E4" s="74" t="s">
        <v>73</v>
      </c>
      <c r="F4" s="75" t="s">
        <v>82</v>
      </c>
      <c r="G4" s="74" t="s">
        <v>79</v>
      </c>
      <c r="H4" s="338"/>
      <c r="I4" s="90"/>
      <c r="J4" s="91" t="s">
        <v>278</v>
      </c>
      <c r="K4" s="91" t="s">
        <v>246</v>
      </c>
      <c r="L4" s="91" t="s">
        <v>280</v>
      </c>
    </row>
    <row r="5" spans="1:12" ht="16.5" customHeight="1">
      <c r="B5" s="135"/>
      <c r="C5" s="136"/>
      <c r="D5" s="73"/>
      <c r="E5" s="74"/>
      <c r="F5" s="159"/>
      <c r="G5" s="77"/>
      <c r="H5" s="191"/>
      <c r="I5" s="90"/>
      <c r="J5" s="310"/>
      <c r="K5" s="311"/>
      <c r="L5" s="311"/>
    </row>
    <row r="6" spans="1:12">
      <c r="A6" s="82">
        <v>1</v>
      </c>
      <c r="B6" s="104" t="str">
        <f>IF(IF(ISERROR(VLOOKUP(D6,Codigo!$B$4:$C$67,2,FALSE)),"",VLOOKUP(D6,Codigo!$B$4:$C$67,2,FALSE))=D6,"",VLOOKUP(D6,(Codigo!$B$4:$C$67),2,FALSE))</f>
        <v/>
      </c>
      <c r="C6" s="104" t="str">
        <f>IF(IF(ISERROR(VLOOKUP(D6,Codigo!$B$4:$C$67,2,FALSE)),"",VLOOKUP(D6,Codigo!$B$4:$C$67,2,FALSE))=D6,"",VLOOKUP(D6,(Codigo!$B$2:$D$67),3,FALSE))</f>
        <v/>
      </c>
      <c r="D6" s="194"/>
      <c r="E6" s="79"/>
      <c r="F6" s="292"/>
      <c r="G6" s="44"/>
      <c r="H6" s="303"/>
      <c r="J6" s="312" t="str">
        <f>IF(H6="",(""),IF(H6="DP",(J5+G6),IF(H6="DB",(J5-G6),IF(H6="TR",(J5-G6),IF(H6="CH",(J5-G6),IF(H6="SQ",(J5-G6),J5))))))</f>
        <v/>
      </c>
      <c r="K6" s="313" t="str">
        <f>IF(H6="",(""),IF(H6="SQ",(K5+G6),IF(H6="RD",(K5+G6),IF(H6="DI",(K5-G6),K5))))</f>
        <v/>
      </c>
      <c r="L6" s="313" t="str">
        <f>IF(H6="",(""),IF(H6="CC",(L5+G6),IF(H6="PC",(L5+G6),L5)))</f>
        <v/>
      </c>
    </row>
    <row r="7" spans="1:12">
      <c r="B7" s="104" t="str">
        <f>IF(IF(ISERROR(VLOOKUP(D7,Codigo!$B$4:$C$67,2,FALSE)),"",VLOOKUP(D7,Codigo!$B$4:$C$67,2,FALSE))=D7,"",VLOOKUP(D7,(Codigo!$B$4:$C$67),2,FALSE))</f>
        <v/>
      </c>
      <c r="C7" s="104" t="str">
        <f>IF(IF(ISERROR(VLOOKUP(D7,Codigo!$B$4:$C$67,2,FALSE)),"",VLOOKUP(D7,Codigo!$B$4:$C$67,2,FALSE))=D7,"",VLOOKUP(D7,(Codigo!$B$2:$D$67),3,FALSE))</f>
        <v/>
      </c>
      <c r="D7" s="194"/>
      <c r="E7" s="79"/>
      <c r="F7" s="292"/>
      <c r="G7" s="44"/>
      <c r="H7" s="303"/>
      <c r="J7" s="312" t="str">
        <f t="shared" ref="J7:J70" si="0">IF(H7="",(""),IF(H7="DP",(J6+G7),IF(H7="DB",(J6-G7),IF(H7="TR",(J6-G7),IF(H7="CH",(J6-G7),IF(H7="SQ",(J6-G7),J6))))))</f>
        <v/>
      </c>
      <c r="K7" s="313" t="str">
        <f t="shared" ref="K7:K70" si="1">IF(H7="",(""),IF(H7="SQ",(K6+G7),IF(H7="RD",(K6+G7),IF(H7="DI",(K6-G7),K6))))</f>
        <v/>
      </c>
      <c r="L7" s="313" t="str">
        <f t="shared" ref="L7:L70" si="2">IF(H7="",(""),IF(H7="CC",(L6+G7),IF(H7="PC",(L6+G7),L6)))</f>
        <v/>
      </c>
    </row>
    <row r="8" spans="1:12">
      <c r="B8" s="104" t="str">
        <f>IF(IF(ISERROR(VLOOKUP(D8,Codigo!$B$4:$C$67,2,FALSE)),"",VLOOKUP(D8,Codigo!$B$4:$C$67,2,FALSE))=D8,"",VLOOKUP(D8,(Codigo!$B$4:$C$67),2,FALSE))</f>
        <v/>
      </c>
      <c r="C8" s="104" t="str">
        <f>IF(IF(ISERROR(VLOOKUP(D8,Codigo!$B$4:$C$67,2,FALSE)),"",VLOOKUP(D8,Codigo!$B$4:$C$67,2,FALSE))=D8,"",VLOOKUP(D8,(Codigo!$B$2:$D$67),3,FALSE))</f>
        <v/>
      </c>
      <c r="D8" s="194"/>
      <c r="E8" s="79"/>
      <c r="F8" s="292"/>
      <c r="G8" s="44"/>
      <c r="H8" s="303"/>
      <c r="J8" s="312" t="str">
        <f t="shared" si="0"/>
        <v/>
      </c>
      <c r="K8" s="313" t="str">
        <f t="shared" si="1"/>
        <v/>
      </c>
      <c r="L8" s="313" t="str">
        <f t="shared" si="2"/>
        <v/>
      </c>
    </row>
    <row r="9" spans="1:12">
      <c r="B9" s="104" t="str">
        <f>IF(IF(ISERROR(VLOOKUP(D9,Codigo!$B$4:$C$67,2,FALSE)),"",VLOOKUP(D9,Codigo!$B$4:$C$67,2,FALSE))=D9,"",VLOOKUP(D9,(Codigo!$B$4:$C$67),2,FALSE))</f>
        <v/>
      </c>
      <c r="C9" s="104" t="str">
        <f>IF(IF(ISERROR(VLOOKUP(D9,Codigo!$B$4:$C$67,2,FALSE)),"",VLOOKUP(D9,Codigo!$B$4:$C$67,2,FALSE))=D9,"",VLOOKUP(D9,(Codigo!$B$2:$D$67),3,FALSE))</f>
        <v/>
      </c>
      <c r="D9" s="194"/>
      <c r="E9" s="79"/>
      <c r="F9" s="292"/>
      <c r="G9" s="44"/>
      <c r="H9" s="303"/>
      <c r="J9" s="312" t="str">
        <f t="shared" si="0"/>
        <v/>
      </c>
      <c r="K9" s="313" t="str">
        <f t="shared" si="1"/>
        <v/>
      </c>
      <c r="L9" s="313" t="str">
        <f t="shared" si="2"/>
        <v/>
      </c>
    </row>
    <row r="10" spans="1:12">
      <c r="B10" s="104" t="str">
        <f>IF(IF(ISERROR(VLOOKUP(D10,Codigo!$B$4:$C$67,2,FALSE)),"",VLOOKUP(D10,Codigo!$B$4:$C$67,2,FALSE))=D10,"",VLOOKUP(D10,(Codigo!$B$4:$C$67),2,FALSE))</f>
        <v/>
      </c>
      <c r="C10" s="104" t="str">
        <f>IF(IF(ISERROR(VLOOKUP(D10,Codigo!$B$4:$C$67,2,FALSE)),"",VLOOKUP(D10,Codigo!$B$4:$C$67,2,FALSE))=D10,"",VLOOKUP(D10,(Codigo!$B$2:$D$67),3,FALSE))</f>
        <v/>
      </c>
      <c r="D10" s="78"/>
      <c r="E10" s="79"/>
      <c r="F10" s="292"/>
      <c r="G10" s="44"/>
      <c r="H10" s="303"/>
      <c r="J10" s="312" t="str">
        <f t="shared" si="0"/>
        <v/>
      </c>
      <c r="K10" s="313" t="str">
        <f t="shared" si="1"/>
        <v/>
      </c>
      <c r="L10" s="313" t="str">
        <f t="shared" si="2"/>
        <v/>
      </c>
    </row>
    <row r="11" spans="1:12">
      <c r="B11" s="104" t="str">
        <f>IF(IF(ISERROR(VLOOKUP(D11,Codigo!$B$4:$C$67,2,FALSE)),"",VLOOKUP(D11,Codigo!$B$4:$C$67,2,FALSE))=D11,"",VLOOKUP(D11,(Codigo!$B$4:$C$67),2,FALSE))</f>
        <v/>
      </c>
      <c r="C11" s="104" t="str">
        <f>IF(IF(ISERROR(VLOOKUP(D11,Codigo!$B$4:$C$67,2,FALSE)),"",VLOOKUP(D11,Codigo!$B$4:$C$67,2,FALSE))=D11,"",VLOOKUP(D11,(Codigo!$B$2:$D$67),3,FALSE))</f>
        <v/>
      </c>
      <c r="D11" s="78"/>
      <c r="E11" s="79"/>
      <c r="G11" s="44"/>
      <c r="H11" s="303"/>
      <c r="J11" s="312" t="str">
        <f t="shared" si="0"/>
        <v/>
      </c>
      <c r="K11" s="313" t="str">
        <f t="shared" si="1"/>
        <v/>
      </c>
      <c r="L11" s="313" t="str">
        <f t="shared" si="2"/>
        <v/>
      </c>
    </row>
    <row r="12" spans="1:12">
      <c r="B12" s="104" t="str">
        <f>IF(IF(ISERROR(VLOOKUP(D12,Codigo!$B$4:$C$67,2,FALSE)),"",VLOOKUP(D12,Codigo!$B$4:$C$67,2,FALSE))=D12,"",VLOOKUP(D12,(Codigo!$B$4:$C$67),2,FALSE))</f>
        <v/>
      </c>
      <c r="C12" s="104" t="str">
        <f>IF(IF(ISERROR(VLOOKUP(D12,Codigo!$B$4:$C$67,2,FALSE)),"",VLOOKUP(D12,Codigo!$B$4:$C$67,2,FALSE))=D12,"",VLOOKUP(D12,(Codigo!$B$2:$D$67),3,FALSE))</f>
        <v/>
      </c>
      <c r="D12" s="78"/>
      <c r="E12" s="79"/>
      <c r="F12" s="292"/>
      <c r="G12" s="44"/>
      <c r="H12" s="303"/>
      <c r="J12" s="312" t="str">
        <f t="shared" si="0"/>
        <v/>
      </c>
      <c r="K12" s="313" t="str">
        <f t="shared" si="1"/>
        <v/>
      </c>
      <c r="L12" s="313" t="str">
        <f t="shared" si="2"/>
        <v/>
      </c>
    </row>
    <row r="13" spans="1:12">
      <c r="B13" s="104" t="str">
        <f>IF(IF(ISERROR(VLOOKUP(D13,Codigo!$B$4:$C$67,2,FALSE)),"",VLOOKUP(D13,Codigo!$B$4:$C$67,2,FALSE))=D13,"",VLOOKUP(D13,(Codigo!$B$4:$C$67),2,FALSE))</f>
        <v/>
      </c>
      <c r="C13" s="104" t="str">
        <f>IF(IF(ISERROR(VLOOKUP(D13,Codigo!$B$4:$C$67,2,FALSE)),"",VLOOKUP(D13,Codigo!$B$4:$C$67,2,FALSE))=D13,"",VLOOKUP(D13,(Codigo!$B$2:$D$67),3,FALSE))</f>
        <v/>
      </c>
      <c r="D13" s="78"/>
      <c r="E13" s="79"/>
      <c r="F13" s="292"/>
      <c r="G13" s="44"/>
      <c r="H13" s="303"/>
      <c r="J13" s="312" t="str">
        <f t="shared" si="0"/>
        <v/>
      </c>
      <c r="K13" s="313" t="str">
        <f t="shared" si="1"/>
        <v/>
      </c>
      <c r="L13" s="313" t="str">
        <f t="shared" si="2"/>
        <v/>
      </c>
    </row>
    <row r="14" spans="1:12">
      <c r="B14" s="104" t="str">
        <f>IF(IF(ISERROR(VLOOKUP(D14,Codigo!$B$4:$C$67,2,FALSE)),"",VLOOKUP(D14,Codigo!$B$4:$C$67,2,FALSE))=D14,"",VLOOKUP(D14,(Codigo!$B$4:$C$67),2,FALSE))</f>
        <v/>
      </c>
      <c r="C14" s="104" t="str">
        <f>IF(IF(ISERROR(VLOOKUP(D14,Codigo!$B$4:$C$67,2,FALSE)),"",VLOOKUP(D14,Codigo!$B$4:$C$67,2,FALSE))=D14,"",VLOOKUP(D14,(Codigo!$B$2:$D$67),3,FALSE))</f>
        <v/>
      </c>
      <c r="D14" s="78"/>
      <c r="E14" s="79"/>
      <c r="F14" s="292"/>
      <c r="G14" s="44"/>
      <c r="H14" s="303"/>
      <c r="J14" s="312" t="str">
        <f t="shared" si="0"/>
        <v/>
      </c>
      <c r="K14" s="313" t="str">
        <f t="shared" si="1"/>
        <v/>
      </c>
      <c r="L14" s="313" t="str">
        <f t="shared" si="2"/>
        <v/>
      </c>
    </row>
    <row r="15" spans="1:12">
      <c r="B15" s="104" t="str">
        <f>IF(IF(ISERROR(VLOOKUP(D15,Codigo!$B$4:$C$67,2,FALSE)),"",VLOOKUP(D15,Codigo!$B$4:$C$67,2,FALSE))=D15,"",VLOOKUP(D15,(Codigo!$B$4:$C$67),2,FALSE))</f>
        <v/>
      </c>
      <c r="C15" s="104" t="str">
        <f>IF(IF(ISERROR(VLOOKUP(D15,Codigo!$B$4:$C$67,2,FALSE)),"",VLOOKUP(D15,Codigo!$B$4:$C$67,2,FALSE))=D15,"",VLOOKUP(D15,(Codigo!$B$2:$D$67),3,FALSE))</f>
        <v/>
      </c>
      <c r="D15" s="78"/>
      <c r="E15" s="79"/>
      <c r="F15" s="292"/>
      <c r="G15" s="44"/>
      <c r="H15" s="303"/>
      <c r="J15" s="312" t="str">
        <f t="shared" si="0"/>
        <v/>
      </c>
      <c r="K15" s="313" t="str">
        <f t="shared" si="1"/>
        <v/>
      </c>
      <c r="L15" s="313" t="str">
        <f t="shared" si="2"/>
        <v/>
      </c>
    </row>
    <row r="16" spans="1:12">
      <c r="B16" s="104" t="str">
        <f>IF(IF(ISERROR(VLOOKUP(D16,Codigo!$B$4:$C$67,2,FALSE)),"",VLOOKUP(D16,Codigo!$B$4:$C$67,2,FALSE))=D16,"",VLOOKUP(D16,(Codigo!$B$4:$C$67),2,FALSE))</f>
        <v/>
      </c>
      <c r="C16" s="104" t="str">
        <f>IF(IF(ISERROR(VLOOKUP(D16,Codigo!$B$4:$C$67,2,FALSE)),"",VLOOKUP(D16,Codigo!$B$4:$C$67,2,FALSE))=D16,"",VLOOKUP(D16,(Codigo!$B$2:$D$67),3,FALSE))</f>
        <v/>
      </c>
      <c r="D16" s="78"/>
      <c r="E16" s="79"/>
      <c r="F16" s="292"/>
      <c r="G16" s="44"/>
      <c r="H16" s="303"/>
      <c r="J16" s="312" t="str">
        <f t="shared" si="0"/>
        <v/>
      </c>
      <c r="K16" s="313" t="str">
        <f t="shared" si="1"/>
        <v/>
      </c>
      <c r="L16" s="313" t="str">
        <f t="shared" si="2"/>
        <v/>
      </c>
    </row>
    <row r="17" spans="2:12">
      <c r="B17" s="104" t="str">
        <f>IF(IF(ISERROR(VLOOKUP(D17,Codigo!$B$4:$C$67,2,FALSE)),"",VLOOKUP(D17,Codigo!$B$4:$C$67,2,FALSE))=D17,"",VLOOKUP(D17,(Codigo!$B$4:$C$67),2,FALSE))</f>
        <v/>
      </c>
      <c r="C17" s="104" t="str">
        <f>IF(IF(ISERROR(VLOOKUP(D17,Codigo!$B$4:$C$67,2,FALSE)),"",VLOOKUP(D17,Codigo!$B$4:$C$67,2,FALSE))=D17,"",VLOOKUP(D17,(Codigo!$B$2:$D$67),3,FALSE))</f>
        <v/>
      </c>
      <c r="D17" s="78"/>
      <c r="E17" s="79"/>
      <c r="F17" s="292"/>
      <c r="G17" s="44"/>
      <c r="H17" s="303"/>
      <c r="J17" s="312" t="str">
        <f t="shared" si="0"/>
        <v/>
      </c>
      <c r="K17" s="313" t="str">
        <f t="shared" si="1"/>
        <v/>
      </c>
      <c r="L17" s="313" t="str">
        <f t="shared" si="2"/>
        <v/>
      </c>
    </row>
    <row r="18" spans="2:12">
      <c r="B18" s="104" t="str">
        <f>IF(IF(ISERROR(VLOOKUP(D18,Codigo!$B$4:$C$67,2,FALSE)),"",VLOOKUP(D18,Codigo!$B$4:$C$67,2,FALSE))=D18,"",VLOOKUP(D18,(Codigo!$B$4:$C$67),2,FALSE))</f>
        <v/>
      </c>
      <c r="C18" s="104" t="str">
        <f>IF(IF(ISERROR(VLOOKUP(D18,Codigo!$B$4:$C$67,2,FALSE)),"",VLOOKUP(D18,Codigo!$B$4:$C$67,2,FALSE))=D18,"",VLOOKUP(D18,(Codigo!$B$2:$D$67),3,FALSE))</f>
        <v/>
      </c>
      <c r="D18" s="78"/>
      <c r="E18" s="79"/>
      <c r="F18" s="292"/>
      <c r="G18" s="44"/>
      <c r="H18" s="303"/>
      <c r="J18" s="312" t="str">
        <f t="shared" si="0"/>
        <v/>
      </c>
      <c r="K18" s="313" t="str">
        <f t="shared" si="1"/>
        <v/>
      </c>
      <c r="L18" s="313" t="str">
        <f t="shared" si="2"/>
        <v/>
      </c>
    </row>
    <row r="19" spans="2:12">
      <c r="B19" s="104" t="str">
        <f>IF(IF(ISERROR(VLOOKUP(D19,Codigo!$B$4:$C$67,2,FALSE)),"",VLOOKUP(D19,Codigo!$B$4:$C$67,2,FALSE))=D19,"",VLOOKUP(D19,(Codigo!$B$4:$C$67),2,FALSE))</f>
        <v/>
      </c>
      <c r="C19" s="104" t="str">
        <f>IF(IF(ISERROR(VLOOKUP(D19,Codigo!$B$4:$C$67,2,FALSE)),"",VLOOKUP(D19,Codigo!$B$4:$C$67,2,FALSE))=D19,"",VLOOKUP(D19,(Codigo!$B$2:$D$67),3,FALSE))</f>
        <v/>
      </c>
      <c r="D19" s="78"/>
      <c r="E19" s="79"/>
      <c r="F19" s="292"/>
      <c r="G19" s="44"/>
      <c r="H19" s="303"/>
      <c r="J19" s="312" t="str">
        <f t="shared" si="0"/>
        <v/>
      </c>
      <c r="K19" s="313" t="str">
        <f t="shared" si="1"/>
        <v/>
      </c>
      <c r="L19" s="313" t="str">
        <f t="shared" si="2"/>
        <v/>
      </c>
    </row>
    <row r="20" spans="2:12">
      <c r="B20" s="104" t="str">
        <f>IF(IF(ISERROR(VLOOKUP(D20,Codigo!$B$4:$C$67,2,FALSE)),"",VLOOKUP(D20,Codigo!$B$4:$C$67,2,FALSE))=D20,"",VLOOKUP(D20,(Codigo!$B$4:$C$67),2,FALSE))</f>
        <v/>
      </c>
      <c r="C20" s="104" t="str">
        <f>IF(IF(ISERROR(VLOOKUP(D20,Codigo!$B$4:$C$67,2,FALSE)),"",VLOOKUP(D20,Codigo!$B$4:$C$67,2,FALSE))=D20,"",VLOOKUP(D20,(Codigo!$B$2:$D$67),3,FALSE))</f>
        <v/>
      </c>
      <c r="D20" s="78"/>
      <c r="E20" s="79"/>
      <c r="F20" s="292"/>
      <c r="G20" s="44"/>
      <c r="H20" s="303"/>
      <c r="J20" s="312" t="str">
        <f t="shared" si="0"/>
        <v/>
      </c>
      <c r="K20" s="313" t="str">
        <f t="shared" si="1"/>
        <v/>
      </c>
      <c r="L20" s="313" t="str">
        <f t="shared" si="2"/>
        <v/>
      </c>
    </row>
    <row r="21" spans="2:12">
      <c r="B21" s="104" t="str">
        <f>IF(IF(ISERROR(VLOOKUP(D21,Codigo!$B$4:$C$67,2,FALSE)),"",VLOOKUP(D21,Codigo!$B$4:$C$67,2,FALSE))=D21,"",VLOOKUP(D21,(Codigo!$B$4:$C$67),2,FALSE))</f>
        <v/>
      </c>
      <c r="C21" s="104" t="str">
        <f>IF(IF(ISERROR(VLOOKUP(D21,Codigo!$B$4:$C$67,2,FALSE)),"",VLOOKUP(D21,Codigo!$B$4:$C$67,2,FALSE))=D21,"",VLOOKUP(D21,(Codigo!$B$2:$D$67),3,FALSE))</f>
        <v/>
      </c>
      <c r="D21" s="78"/>
      <c r="E21" s="79"/>
      <c r="F21" s="292"/>
      <c r="G21" s="44"/>
      <c r="H21" s="303"/>
      <c r="J21" s="312" t="str">
        <f t="shared" si="0"/>
        <v/>
      </c>
      <c r="K21" s="313" t="str">
        <f t="shared" si="1"/>
        <v/>
      </c>
      <c r="L21" s="313" t="str">
        <f t="shared" si="2"/>
        <v/>
      </c>
    </row>
    <row r="22" spans="2:12">
      <c r="B22" s="104" t="str">
        <f>IF(IF(ISERROR(VLOOKUP(D22,Codigo!$B$4:$C$67,2,FALSE)),"",VLOOKUP(D22,Codigo!$B$4:$C$67,2,FALSE))=D22,"",VLOOKUP(D22,(Codigo!$B$4:$C$67),2,FALSE))</f>
        <v/>
      </c>
      <c r="C22" s="104" t="str">
        <f>IF(IF(ISERROR(VLOOKUP(D22,Codigo!$B$4:$C$67,2,FALSE)),"",VLOOKUP(D22,Codigo!$B$4:$C$67,2,FALSE))=D22,"",VLOOKUP(D22,(Codigo!$B$2:$D$67),3,FALSE))</f>
        <v/>
      </c>
      <c r="D22" s="78"/>
      <c r="E22" s="79"/>
      <c r="F22" s="292"/>
      <c r="G22" s="44"/>
      <c r="H22" s="303"/>
      <c r="J22" s="312" t="str">
        <f t="shared" si="0"/>
        <v/>
      </c>
      <c r="K22" s="313" t="str">
        <f t="shared" si="1"/>
        <v/>
      </c>
      <c r="L22" s="313" t="str">
        <f t="shared" si="2"/>
        <v/>
      </c>
    </row>
    <row r="23" spans="2:12">
      <c r="B23" s="104" t="str">
        <f>IF(IF(ISERROR(VLOOKUP(D23,Codigo!$B$4:$C$67,2,FALSE)),"",VLOOKUP(D23,Codigo!$B$4:$C$67,2,FALSE))=D23,"",VLOOKUP(D23,(Codigo!$B$4:$C$67),2,FALSE))</f>
        <v/>
      </c>
      <c r="C23" s="104" t="str">
        <f>IF(IF(ISERROR(VLOOKUP(D23,Codigo!$B$4:$C$67,2,FALSE)),"",VLOOKUP(D23,Codigo!$B$4:$C$67,2,FALSE))=D23,"",VLOOKUP(D23,(Codigo!$B$2:$D$67),3,FALSE))</f>
        <v/>
      </c>
      <c r="D23" s="78"/>
      <c r="E23" s="79"/>
      <c r="F23" s="292"/>
      <c r="G23" s="44"/>
      <c r="H23" s="303"/>
      <c r="J23" s="312" t="str">
        <f t="shared" si="0"/>
        <v/>
      </c>
      <c r="K23" s="313" t="str">
        <f t="shared" si="1"/>
        <v/>
      </c>
      <c r="L23" s="313" t="str">
        <f t="shared" si="2"/>
        <v/>
      </c>
    </row>
    <row r="24" spans="2:12">
      <c r="B24" s="104" t="str">
        <f>IF(IF(ISERROR(VLOOKUP(D24,Codigo!$B$4:$C$67,2,FALSE)),"",VLOOKUP(D24,Codigo!$B$4:$C$67,2,FALSE))=D24,"",VLOOKUP(D24,(Codigo!$B$4:$C$67),2,FALSE))</f>
        <v/>
      </c>
      <c r="C24" s="104" t="str">
        <f>IF(IF(ISERROR(VLOOKUP(D24,Codigo!$B$4:$C$67,2,FALSE)),"",VLOOKUP(D24,Codigo!$B$4:$C$67,2,FALSE))=D24,"",VLOOKUP(D24,(Codigo!$B$2:$D$67),3,FALSE))</f>
        <v/>
      </c>
      <c r="D24" s="78"/>
      <c r="E24" s="79"/>
      <c r="F24" s="292"/>
      <c r="G24" s="44"/>
      <c r="H24" s="303"/>
      <c r="J24" s="312" t="str">
        <f t="shared" si="0"/>
        <v/>
      </c>
      <c r="K24" s="313" t="str">
        <f t="shared" si="1"/>
        <v/>
      </c>
      <c r="L24" s="313" t="str">
        <f t="shared" si="2"/>
        <v/>
      </c>
    </row>
    <row r="25" spans="2:12">
      <c r="B25" s="104" t="str">
        <f>IF(IF(ISERROR(VLOOKUP(D25,Codigo!$B$4:$C$67,2,FALSE)),"",VLOOKUP(D25,Codigo!$B$4:$C$67,2,FALSE))=D25,"",VLOOKUP(D25,(Codigo!$B$4:$C$67),2,FALSE))</f>
        <v/>
      </c>
      <c r="C25" s="104" t="str">
        <f>IF(IF(ISERROR(VLOOKUP(D25,Codigo!$B$4:$C$67,2,FALSE)),"",VLOOKUP(D25,Codigo!$B$4:$C$67,2,FALSE))=D25,"",VLOOKUP(D25,(Codigo!$B$2:$D$67),3,FALSE))</f>
        <v/>
      </c>
      <c r="D25" s="78"/>
      <c r="E25" s="79"/>
      <c r="F25" s="292"/>
      <c r="G25" s="44"/>
      <c r="H25" s="303"/>
      <c r="J25" s="312" t="str">
        <f t="shared" si="0"/>
        <v/>
      </c>
      <c r="K25" s="313" t="str">
        <f t="shared" si="1"/>
        <v/>
      </c>
      <c r="L25" s="313" t="str">
        <f t="shared" si="2"/>
        <v/>
      </c>
    </row>
    <row r="26" spans="2:12">
      <c r="B26" s="104" t="str">
        <f>IF(IF(ISERROR(VLOOKUP(D26,Codigo!$B$4:$C$67,2,FALSE)),"",VLOOKUP(D26,Codigo!$B$4:$C$67,2,FALSE))=D26,"",VLOOKUP(D26,(Codigo!$B$4:$C$67),2,FALSE))</f>
        <v/>
      </c>
      <c r="C26" s="104" t="str">
        <f>IF(IF(ISERROR(VLOOKUP(D26,Codigo!$B$4:$C$67,2,FALSE)),"",VLOOKUP(D26,Codigo!$B$4:$C$67,2,FALSE))=D26,"",VLOOKUP(D26,(Codigo!$B$2:$D$67),3,FALSE))</f>
        <v/>
      </c>
      <c r="D26" s="78"/>
      <c r="E26" s="79"/>
      <c r="F26" s="292"/>
      <c r="G26" s="44"/>
      <c r="H26" s="303"/>
      <c r="J26" s="312" t="str">
        <f t="shared" si="0"/>
        <v/>
      </c>
      <c r="K26" s="313" t="str">
        <f t="shared" si="1"/>
        <v/>
      </c>
      <c r="L26" s="313" t="str">
        <f t="shared" si="2"/>
        <v/>
      </c>
    </row>
    <row r="27" spans="2:12">
      <c r="B27" s="104" t="str">
        <f>IF(IF(ISERROR(VLOOKUP(D27,Codigo!$B$4:$C$67,2,FALSE)),"",VLOOKUP(D27,Codigo!$B$4:$C$67,2,FALSE))=D27,"",VLOOKUP(D27,(Codigo!$B$4:$C$67),2,FALSE))</f>
        <v/>
      </c>
      <c r="C27" s="104" t="str">
        <f>IF(IF(ISERROR(VLOOKUP(D27,Codigo!$B$4:$C$67,2,FALSE)),"",VLOOKUP(D27,Codigo!$B$4:$C$67,2,FALSE))=D27,"",VLOOKUP(D27,(Codigo!$B$2:$D$67),3,FALSE))</f>
        <v/>
      </c>
      <c r="D27" s="78"/>
      <c r="E27" s="79"/>
      <c r="F27" s="292"/>
      <c r="G27" s="44"/>
      <c r="H27" s="303"/>
      <c r="J27" s="312" t="str">
        <f t="shared" si="0"/>
        <v/>
      </c>
      <c r="K27" s="313" t="str">
        <f t="shared" si="1"/>
        <v/>
      </c>
      <c r="L27" s="313" t="str">
        <f t="shared" si="2"/>
        <v/>
      </c>
    </row>
    <row r="28" spans="2:12">
      <c r="B28" s="104" t="str">
        <f>IF(IF(ISERROR(VLOOKUP(D28,Codigo!$B$4:$C$67,2,FALSE)),"",VLOOKUP(D28,Codigo!$B$4:$C$67,2,FALSE))=D28,"",VLOOKUP(D28,(Codigo!$B$4:$C$67),2,FALSE))</f>
        <v/>
      </c>
      <c r="C28" s="104" t="str">
        <f>IF(IF(ISERROR(VLOOKUP(D28,Codigo!$B$4:$C$67,2,FALSE)),"",VLOOKUP(D28,Codigo!$B$4:$C$67,2,FALSE))=D28,"",VLOOKUP(D28,(Codigo!$B$2:$D$67),3,FALSE))</f>
        <v/>
      </c>
      <c r="D28" s="78"/>
      <c r="E28" s="79"/>
      <c r="F28" s="292"/>
      <c r="G28" s="44"/>
      <c r="H28" s="303"/>
      <c r="J28" s="312" t="str">
        <f t="shared" si="0"/>
        <v/>
      </c>
      <c r="K28" s="313" t="str">
        <f t="shared" si="1"/>
        <v/>
      </c>
      <c r="L28" s="313" t="str">
        <f t="shared" si="2"/>
        <v/>
      </c>
    </row>
    <row r="29" spans="2:12">
      <c r="B29" s="104" t="str">
        <f>IF(IF(ISERROR(VLOOKUP(D29,Codigo!$B$4:$C$67,2,FALSE)),"",VLOOKUP(D29,Codigo!$B$4:$C$67,2,FALSE))=D29,"",VLOOKUP(D29,(Codigo!$B$4:$C$67),2,FALSE))</f>
        <v/>
      </c>
      <c r="C29" s="104" t="str">
        <f>IF(IF(ISERROR(VLOOKUP(D29,Codigo!$B$4:$C$67,2,FALSE)),"",VLOOKUP(D29,Codigo!$B$4:$C$67,2,FALSE))=D29,"",VLOOKUP(D29,(Codigo!$B$2:$D$67),3,FALSE))</f>
        <v/>
      </c>
      <c r="D29" s="78"/>
      <c r="E29" s="79"/>
      <c r="F29" s="292"/>
      <c r="G29" s="44"/>
      <c r="H29" s="303"/>
      <c r="J29" s="312" t="str">
        <f t="shared" si="0"/>
        <v/>
      </c>
      <c r="K29" s="313" t="str">
        <f t="shared" si="1"/>
        <v/>
      </c>
      <c r="L29" s="313" t="str">
        <f t="shared" si="2"/>
        <v/>
      </c>
    </row>
    <row r="30" spans="2:12">
      <c r="B30" s="104" t="str">
        <f>IF(IF(ISERROR(VLOOKUP(D30,Codigo!$B$4:$C$67,2,FALSE)),"",VLOOKUP(D30,Codigo!$B$4:$C$67,2,FALSE))=D30,"",VLOOKUP(D30,(Codigo!$B$4:$C$67),2,FALSE))</f>
        <v/>
      </c>
      <c r="C30" s="104" t="str">
        <f>IF(IF(ISERROR(VLOOKUP(D30,Codigo!$B$4:$C$67,2,FALSE)),"",VLOOKUP(D30,Codigo!$B$4:$C$67,2,FALSE))=D30,"",VLOOKUP(D30,(Codigo!$B$2:$D$67),3,FALSE))</f>
        <v/>
      </c>
      <c r="D30" s="78"/>
      <c r="E30" s="80"/>
      <c r="F30" s="292"/>
      <c r="G30" s="44"/>
      <c r="H30" s="303"/>
      <c r="J30" s="312" t="str">
        <f t="shared" si="0"/>
        <v/>
      </c>
      <c r="K30" s="313" t="str">
        <f t="shared" si="1"/>
        <v/>
      </c>
      <c r="L30" s="313" t="str">
        <f t="shared" si="2"/>
        <v/>
      </c>
    </row>
    <row r="31" spans="2:12">
      <c r="B31" s="104" t="str">
        <f>IF(IF(ISERROR(VLOOKUP(D31,Codigo!$B$4:$C$67,2,FALSE)),"",VLOOKUP(D31,Codigo!$B$4:$C$67,2,FALSE))=D31,"",VLOOKUP(D31,(Codigo!$B$4:$C$67),2,FALSE))</f>
        <v/>
      </c>
      <c r="C31" s="104" t="str">
        <f>IF(IF(ISERROR(VLOOKUP(D31,Codigo!$B$4:$C$67,2,FALSE)),"",VLOOKUP(D31,Codigo!$B$4:$C$67,2,FALSE))=D31,"",VLOOKUP(D31,(Codigo!$B$2:$D$67),3,FALSE))</f>
        <v/>
      </c>
      <c r="D31" s="78"/>
      <c r="E31" s="79"/>
      <c r="F31" s="292"/>
      <c r="G31" s="44"/>
      <c r="H31" s="303"/>
      <c r="J31" s="312" t="str">
        <f t="shared" si="0"/>
        <v/>
      </c>
      <c r="K31" s="313" t="str">
        <f t="shared" si="1"/>
        <v/>
      </c>
      <c r="L31" s="313" t="str">
        <f t="shared" si="2"/>
        <v/>
      </c>
    </row>
    <row r="32" spans="2:12">
      <c r="B32" s="104" t="str">
        <f>IF(IF(ISERROR(VLOOKUP(D32,Codigo!$B$4:$C$67,2,FALSE)),"",VLOOKUP(D32,Codigo!$B$4:$C$67,2,FALSE))=D32,"",VLOOKUP(D32,(Codigo!$B$4:$C$67),2,FALSE))</f>
        <v/>
      </c>
      <c r="C32" s="104" t="str">
        <f>IF(IF(ISERROR(VLOOKUP(D32,Codigo!$B$4:$C$67,2,FALSE)),"",VLOOKUP(D32,Codigo!$B$4:$C$67,2,FALSE))=D32,"",VLOOKUP(D32,(Codigo!$B$2:$D$67),3,FALSE))</f>
        <v/>
      </c>
      <c r="D32" s="78"/>
      <c r="E32" s="79"/>
      <c r="F32" s="292"/>
      <c r="G32" s="44"/>
      <c r="H32" s="303"/>
      <c r="J32" s="312" t="str">
        <f t="shared" si="0"/>
        <v/>
      </c>
      <c r="K32" s="313" t="str">
        <f t="shared" si="1"/>
        <v/>
      </c>
      <c r="L32" s="313" t="str">
        <f t="shared" si="2"/>
        <v/>
      </c>
    </row>
    <row r="33" spans="2:12">
      <c r="B33" s="104" t="str">
        <f>IF(IF(ISERROR(VLOOKUP(D33,Codigo!$B$4:$C$67,2,FALSE)),"",VLOOKUP(D33,Codigo!$B$4:$C$67,2,FALSE))=D33,"",VLOOKUP(D33,(Codigo!$B$4:$C$67),2,FALSE))</f>
        <v/>
      </c>
      <c r="C33" s="104" t="str">
        <f>IF(IF(ISERROR(VLOOKUP(D33,Codigo!$B$4:$C$67,2,FALSE)),"",VLOOKUP(D33,Codigo!$B$4:$C$67,2,FALSE))=D33,"",VLOOKUP(D33,(Codigo!$B$2:$D$67),3,FALSE))</f>
        <v/>
      </c>
      <c r="D33" s="78"/>
      <c r="E33" s="79"/>
      <c r="F33" s="292"/>
      <c r="G33" s="44"/>
      <c r="H33" s="303"/>
      <c r="J33" s="312" t="str">
        <f t="shared" si="0"/>
        <v/>
      </c>
      <c r="K33" s="313" t="str">
        <f t="shared" si="1"/>
        <v/>
      </c>
      <c r="L33" s="313" t="str">
        <f t="shared" si="2"/>
        <v/>
      </c>
    </row>
    <row r="34" spans="2:12">
      <c r="B34" s="104" t="str">
        <f>IF(IF(ISERROR(VLOOKUP(D34,Codigo!$B$4:$C$67,2,FALSE)),"",VLOOKUP(D34,Codigo!$B$4:$C$67,2,FALSE))=D34,"",VLOOKUP(D34,(Codigo!$B$4:$C$67),2,FALSE))</f>
        <v/>
      </c>
      <c r="C34" s="104" t="str">
        <f>IF(IF(ISERROR(VLOOKUP(D34,Codigo!$B$4:$C$67,2,FALSE)),"",VLOOKUP(D34,Codigo!$B$4:$C$67,2,FALSE))=D34,"",VLOOKUP(D34,(Codigo!$B$2:$D$67),3,FALSE))</f>
        <v/>
      </c>
      <c r="D34" s="78"/>
      <c r="E34" s="79"/>
      <c r="F34" s="292"/>
      <c r="G34" s="44"/>
      <c r="H34" s="303"/>
      <c r="J34" s="312" t="str">
        <f t="shared" si="0"/>
        <v/>
      </c>
      <c r="K34" s="313" t="str">
        <f t="shared" si="1"/>
        <v/>
      </c>
      <c r="L34" s="313" t="str">
        <f t="shared" si="2"/>
        <v/>
      </c>
    </row>
    <row r="35" spans="2:12">
      <c r="B35" s="104" t="str">
        <f>IF(IF(ISERROR(VLOOKUP(D35,Codigo!$B$4:$C$67,2,FALSE)),"",VLOOKUP(D35,Codigo!$B$4:$C$67,2,FALSE))=D35,"",VLOOKUP(D35,(Codigo!$B$4:$C$67),2,FALSE))</f>
        <v/>
      </c>
      <c r="C35" s="104" t="str">
        <f>IF(IF(ISERROR(VLOOKUP(D35,Codigo!$B$4:$C$67,2,FALSE)),"",VLOOKUP(D35,Codigo!$B$4:$C$67,2,FALSE))=D35,"",VLOOKUP(D35,(Codigo!$B$2:$D$67),3,FALSE))</f>
        <v/>
      </c>
      <c r="D35" s="78"/>
      <c r="E35" s="79"/>
      <c r="F35" s="292"/>
      <c r="G35" s="44"/>
      <c r="H35" s="303"/>
      <c r="J35" s="312" t="str">
        <f t="shared" si="0"/>
        <v/>
      </c>
      <c r="K35" s="313" t="str">
        <f t="shared" si="1"/>
        <v/>
      </c>
      <c r="L35" s="313" t="str">
        <f t="shared" si="2"/>
        <v/>
      </c>
    </row>
    <row r="36" spans="2:12">
      <c r="B36" s="104" t="str">
        <f>IF(IF(ISERROR(VLOOKUP(D36,Codigo!$B$4:$C$67,2,FALSE)),"",VLOOKUP(D36,Codigo!$B$4:$C$67,2,FALSE))=D36,"",VLOOKUP(D36,(Codigo!$B$4:$C$67),2,FALSE))</f>
        <v/>
      </c>
      <c r="C36" s="104" t="str">
        <f>IF(IF(ISERROR(VLOOKUP(D36,Codigo!$B$4:$C$67,2,FALSE)),"",VLOOKUP(D36,Codigo!$B$4:$C$67,2,FALSE))=D36,"",VLOOKUP(D36,(Codigo!$B$2:$D$67),3,FALSE))</f>
        <v/>
      </c>
      <c r="D36" s="78"/>
      <c r="E36" s="79"/>
      <c r="F36" s="292"/>
      <c r="G36" s="44"/>
      <c r="H36" s="303"/>
      <c r="J36" s="312" t="str">
        <f t="shared" si="0"/>
        <v/>
      </c>
      <c r="K36" s="313" t="str">
        <f t="shared" si="1"/>
        <v/>
      </c>
      <c r="L36" s="313" t="str">
        <f t="shared" si="2"/>
        <v/>
      </c>
    </row>
    <row r="37" spans="2:12">
      <c r="B37" s="104" t="str">
        <f>IF(IF(ISERROR(VLOOKUP(D37,Codigo!$B$4:$C$67,2,FALSE)),"",VLOOKUP(D37,Codigo!$B$4:$C$67,2,FALSE))=D37,"",VLOOKUP(D37,(Codigo!$B$4:$C$67),2,FALSE))</f>
        <v/>
      </c>
      <c r="C37" s="104" t="str">
        <f>IF(IF(ISERROR(VLOOKUP(D37,Codigo!$B$4:$C$67,2,FALSE)),"",VLOOKUP(D37,Codigo!$B$4:$C$67,2,FALSE))=D37,"",VLOOKUP(D37,(Codigo!$B$2:$D$67),3,FALSE))</f>
        <v/>
      </c>
      <c r="D37" s="78"/>
      <c r="E37" s="79"/>
      <c r="F37" s="292"/>
      <c r="G37" s="44"/>
      <c r="H37" s="303"/>
      <c r="J37" s="312" t="str">
        <f t="shared" si="0"/>
        <v/>
      </c>
      <c r="K37" s="313" t="str">
        <f t="shared" si="1"/>
        <v/>
      </c>
      <c r="L37" s="313" t="str">
        <f t="shared" si="2"/>
        <v/>
      </c>
    </row>
    <row r="38" spans="2:12">
      <c r="B38" s="104" t="str">
        <f>IF(IF(ISERROR(VLOOKUP(D38,Codigo!$B$4:$C$67,2,FALSE)),"",VLOOKUP(D38,Codigo!$B$4:$C$67,2,FALSE))=D38,"",VLOOKUP(D38,(Codigo!$B$4:$C$67),2,FALSE))</f>
        <v/>
      </c>
      <c r="C38" s="104" t="str">
        <f>IF(IF(ISERROR(VLOOKUP(D38,Codigo!$B$4:$C$67,2,FALSE)),"",VLOOKUP(D38,Codigo!$B$4:$C$67,2,FALSE))=D38,"",VLOOKUP(D38,(Codigo!$B$2:$D$67),3,FALSE))</f>
        <v/>
      </c>
      <c r="D38" s="78"/>
      <c r="E38" s="79"/>
      <c r="F38" s="292"/>
      <c r="G38" s="44"/>
      <c r="H38" s="293"/>
      <c r="J38" s="312" t="str">
        <f t="shared" si="0"/>
        <v/>
      </c>
      <c r="K38" s="313" t="str">
        <f t="shared" si="1"/>
        <v/>
      </c>
      <c r="L38" s="313" t="str">
        <f t="shared" si="2"/>
        <v/>
      </c>
    </row>
    <row r="39" spans="2:12">
      <c r="B39" s="104" t="str">
        <f>IF(IF(ISERROR(VLOOKUP(D39,Codigo!$B$4:$C$67,2,FALSE)),"",VLOOKUP(D39,Codigo!$B$4:$C$67,2,FALSE))=D39,"",VLOOKUP(D39,(Codigo!$B$4:$C$67),2,FALSE))</f>
        <v/>
      </c>
      <c r="C39" s="104" t="str">
        <f>IF(IF(ISERROR(VLOOKUP(D39,Codigo!$B$4:$C$67,2,FALSE)),"",VLOOKUP(D39,Codigo!$B$4:$C$67,2,FALSE))=D39,"",VLOOKUP(D39,(Codigo!$B$2:$D$67),3,FALSE))</f>
        <v/>
      </c>
      <c r="D39" s="78"/>
      <c r="E39" s="79"/>
      <c r="F39" s="292"/>
      <c r="G39" s="44"/>
      <c r="H39" s="293"/>
      <c r="J39" s="312" t="str">
        <f t="shared" si="0"/>
        <v/>
      </c>
      <c r="K39" s="313" t="str">
        <f t="shared" si="1"/>
        <v/>
      </c>
      <c r="L39" s="313" t="str">
        <f t="shared" si="2"/>
        <v/>
      </c>
    </row>
    <row r="40" spans="2:12">
      <c r="B40" s="104" t="str">
        <f>IF(IF(ISERROR(VLOOKUP(D40,Codigo!$B$4:$C$67,2,FALSE)),"",VLOOKUP(D40,Codigo!$B$4:$C$67,2,FALSE))=D40,"",VLOOKUP(D40,(Codigo!$B$4:$C$67),2,FALSE))</f>
        <v/>
      </c>
      <c r="C40" s="104" t="str">
        <f>IF(IF(ISERROR(VLOOKUP(D40,Codigo!$B$4:$C$67,2,FALSE)),"",VLOOKUP(D40,Codigo!$B$4:$C$67,2,FALSE))=D40,"",VLOOKUP(D40,(Codigo!$B$2:$D$67),3,FALSE))</f>
        <v/>
      </c>
      <c r="D40" s="78"/>
      <c r="E40" s="79"/>
      <c r="F40" s="292"/>
      <c r="G40" s="44"/>
      <c r="H40" s="293"/>
      <c r="J40" s="312" t="str">
        <f t="shared" si="0"/>
        <v/>
      </c>
      <c r="K40" s="313" t="str">
        <f t="shared" si="1"/>
        <v/>
      </c>
      <c r="L40" s="313" t="str">
        <f t="shared" si="2"/>
        <v/>
      </c>
    </row>
    <row r="41" spans="2:12">
      <c r="B41" s="104" t="str">
        <f>IF(IF(ISERROR(VLOOKUP(D41,Codigo!$B$4:$C$67,2,FALSE)),"",VLOOKUP(D41,Codigo!$B$4:$C$67,2,FALSE))=D41,"",VLOOKUP(D41,(Codigo!$B$4:$C$67),2,FALSE))</f>
        <v/>
      </c>
      <c r="C41" s="104" t="str">
        <f>IF(IF(ISERROR(VLOOKUP(D41,Codigo!$B$4:$C$67,2,FALSE)),"",VLOOKUP(D41,Codigo!$B$4:$C$67,2,FALSE))=D41,"",VLOOKUP(D41,(Codigo!$B$2:$D$67),3,FALSE))</f>
        <v/>
      </c>
      <c r="D41" s="78"/>
      <c r="E41" s="79"/>
      <c r="F41" s="292"/>
      <c r="G41" s="44"/>
      <c r="H41" s="293"/>
      <c r="J41" s="312" t="str">
        <f t="shared" si="0"/>
        <v/>
      </c>
      <c r="K41" s="313" t="str">
        <f t="shared" si="1"/>
        <v/>
      </c>
      <c r="L41" s="313" t="str">
        <f t="shared" si="2"/>
        <v/>
      </c>
    </row>
    <row r="42" spans="2:12">
      <c r="B42" s="104" t="str">
        <f>IF(IF(ISERROR(VLOOKUP(D42,Codigo!$B$4:$C$67,2,FALSE)),"",VLOOKUP(D42,Codigo!$B$4:$C$67,2,FALSE))=D42,"",VLOOKUP(D42,(Codigo!$B$4:$C$67),2,FALSE))</f>
        <v/>
      </c>
      <c r="C42" s="104" t="str">
        <f>IF(IF(ISERROR(VLOOKUP(D42,Codigo!$B$4:$C$67,2,FALSE)),"",VLOOKUP(D42,Codigo!$B$4:$C$67,2,FALSE))=D42,"",VLOOKUP(D42,(Codigo!$B$2:$D$67),3,FALSE))</f>
        <v/>
      </c>
      <c r="D42" s="78"/>
      <c r="E42" s="79"/>
      <c r="F42" s="292"/>
      <c r="G42" s="44"/>
      <c r="H42" s="293"/>
      <c r="J42" s="312" t="str">
        <f t="shared" si="0"/>
        <v/>
      </c>
      <c r="K42" s="313" t="str">
        <f t="shared" si="1"/>
        <v/>
      </c>
      <c r="L42" s="313" t="str">
        <f t="shared" si="2"/>
        <v/>
      </c>
    </row>
    <row r="43" spans="2:12">
      <c r="B43" s="104" t="str">
        <f>IF(IF(ISERROR(VLOOKUP(D43,Codigo!$B$4:$C$67,2,FALSE)),"",VLOOKUP(D43,Codigo!$B$4:$C$67,2,FALSE))=D43,"",VLOOKUP(D43,(Codigo!$B$4:$C$67),2,FALSE))</f>
        <v/>
      </c>
      <c r="C43" s="104" t="str">
        <f>IF(IF(ISERROR(VLOOKUP(D43,Codigo!$B$4:$C$67,2,FALSE)),"",VLOOKUP(D43,Codigo!$B$4:$C$67,2,FALSE))=D43,"",VLOOKUP(D43,(Codigo!$B$2:$D$67),3,FALSE))</f>
        <v/>
      </c>
      <c r="D43" s="78"/>
      <c r="E43" s="79"/>
      <c r="F43" s="292"/>
      <c r="G43" s="44"/>
      <c r="H43" s="293"/>
      <c r="J43" s="312" t="str">
        <f t="shared" si="0"/>
        <v/>
      </c>
      <c r="K43" s="313" t="str">
        <f t="shared" si="1"/>
        <v/>
      </c>
      <c r="L43" s="313" t="str">
        <f t="shared" si="2"/>
        <v/>
      </c>
    </row>
    <row r="44" spans="2:12">
      <c r="B44" s="104" t="str">
        <f>IF(IF(ISERROR(VLOOKUP(D44,Codigo!$B$4:$C$67,2,FALSE)),"",VLOOKUP(D44,Codigo!$B$4:$C$67,2,FALSE))=D44,"",VLOOKUP(D44,(Codigo!$B$4:$C$67),2,FALSE))</f>
        <v/>
      </c>
      <c r="C44" s="104" t="str">
        <f>IF(IF(ISERROR(VLOOKUP(D44,Codigo!$B$4:$C$67,2,FALSE)),"",VLOOKUP(D44,Codigo!$B$4:$C$67,2,FALSE))=D44,"",VLOOKUP(D44,(Codigo!$B$2:$D$67),3,FALSE))</f>
        <v/>
      </c>
      <c r="D44" s="78"/>
      <c r="E44" s="79"/>
      <c r="F44" s="292"/>
      <c r="G44" s="44"/>
      <c r="H44" s="293"/>
      <c r="J44" s="312" t="str">
        <f t="shared" si="0"/>
        <v/>
      </c>
      <c r="K44" s="313" t="str">
        <f t="shared" si="1"/>
        <v/>
      </c>
      <c r="L44" s="313" t="str">
        <f t="shared" si="2"/>
        <v/>
      </c>
    </row>
    <row r="45" spans="2:12">
      <c r="B45" s="104" t="str">
        <f>IF(IF(ISERROR(VLOOKUP(D45,Codigo!$B$4:$C$67,2,FALSE)),"",VLOOKUP(D45,Codigo!$B$4:$C$67,2,FALSE))=D45,"",VLOOKUP(D45,(Codigo!$B$4:$C$67),2,FALSE))</f>
        <v/>
      </c>
      <c r="C45" s="104" t="str">
        <f>IF(IF(ISERROR(VLOOKUP(D45,Codigo!$B$4:$C$67,2,FALSE)),"",VLOOKUP(D45,Codigo!$B$4:$C$67,2,FALSE))=D45,"",VLOOKUP(D45,(Codigo!$B$2:$D$67),3,FALSE))</f>
        <v/>
      </c>
      <c r="D45" s="78"/>
      <c r="E45" s="79"/>
      <c r="F45" s="292"/>
      <c r="G45" s="44"/>
      <c r="H45" s="293"/>
      <c r="J45" s="312" t="str">
        <f t="shared" si="0"/>
        <v/>
      </c>
      <c r="K45" s="313" t="str">
        <f t="shared" si="1"/>
        <v/>
      </c>
      <c r="L45" s="313" t="str">
        <f t="shared" si="2"/>
        <v/>
      </c>
    </row>
    <row r="46" spans="2:12">
      <c r="B46" s="104" t="str">
        <f>IF(IF(ISERROR(VLOOKUP(D46,Codigo!$B$4:$C$67,2,FALSE)),"",VLOOKUP(D46,Codigo!$B$4:$C$67,2,FALSE))=D46,"",VLOOKUP(D46,(Codigo!$B$4:$C$67),2,FALSE))</f>
        <v/>
      </c>
      <c r="C46" s="104" t="str">
        <f>IF(IF(ISERROR(VLOOKUP(D46,Codigo!$B$4:$C$67,2,FALSE)),"",VLOOKUP(D46,Codigo!$B$4:$C$67,2,FALSE))=D46,"",VLOOKUP(D46,(Codigo!$B$2:$D$67),3,FALSE))</f>
        <v/>
      </c>
      <c r="D46" s="78"/>
      <c r="E46" s="79"/>
      <c r="F46" s="292"/>
      <c r="G46" s="44"/>
      <c r="H46" s="293"/>
      <c r="J46" s="312" t="str">
        <f t="shared" si="0"/>
        <v/>
      </c>
      <c r="K46" s="313" t="str">
        <f t="shared" si="1"/>
        <v/>
      </c>
      <c r="L46" s="313" t="str">
        <f t="shared" si="2"/>
        <v/>
      </c>
    </row>
    <row r="47" spans="2:12">
      <c r="B47" s="104" t="str">
        <f>IF(IF(ISERROR(VLOOKUP(D47,Codigo!$B$4:$C$67,2,FALSE)),"",VLOOKUP(D47,Codigo!$B$4:$C$67,2,FALSE))=D47,"",VLOOKUP(D47,(Codigo!$B$4:$C$67),2,FALSE))</f>
        <v/>
      </c>
      <c r="C47" s="104" t="str">
        <f>IF(IF(ISERROR(VLOOKUP(D47,Codigo!$B$4:$C$67,2,FALSE)),"",VLOOKUP(D47,Codigo!$B$4:$C$67,2,FALSE))=D47,"",VLOOKUP(D47,(Codigo!$B$2:$D$67),3,FALSE))</f>
        <v/>
      </c>
      <c r="D47" s="78"/>
      <c r="E47" s="79"/>
      <c r="F47" s="292"/>
      <c r="G47" s="44"/>
      <c r="H47" s="293"/>
      <c r="J47" s="312" t="str">
        <f t="shared" si="0"/>
        <v/>
      </c>
      <c r="K47" s="313" t="str">
        <f t="shared" si="1"/>
        <v/>
      </c>
      <c r="L47" s="313" t="str">
        <f t="shared" si="2"/>
        <v/>
      </c>
    </row>
    <row r="48" spans="2:12">
      <c r="B48" s="104" t="str">
        <f>IF(IF(ISERROR(VLOOKUP(D48,Codigo!$B$4:$C$67,2,FALSE)),"",VLOOKUP(D48,Codigo!$B$4:$C$67,2,FALSE))=D48,"",VLOOKUP(D48,(Codigo!$B$4:$C$67),2,FALSE))</f>
        <v/>
      </c>
      <c r="C48" s="104" t="str">
        <f>IF(IF(ISERROR(VLOOKUP(D48,Codigo!$B$4:$C$67,2,FALSE)),"",VLOOKUP(D48,Codigo!$B$4:$C$67,2,FALSE))=D48,"",VLOOKUP(D48,(Codigo!$B$2:$D$67),3,FALSE))</f>
        <v/>
      </c>
      <c r="D48" s="78"/>
      <c r="E48" s="79"/>
      <c r="F48" s="292"/>
      <c r="G48" s="44"/>
      <c r="H48" s="293"/>
      <c r="J48" s="312" t="str">
        <f t="shared" si="0"/>
        <v/>
      </c>
      <c r="K48" s="313" t="str">
        <f t="shared" si="1"/>
        <v/>
      </c>
      <c r="L48" s="313" t="str">
        <f t="shared" si="2"/>
        <v/>
      </c>
    </row>
    <row r="49" spans="2:12">
      <c r="B49" s="104" t="str">
        <f>IF(IF(ISERROR(VLOOKUP(D49,Codigo!$B$4:$C$67,2,FALSE)),"",VLOOKUP(D49,Codigo!$B$4:$C$67,2,FALSE))=D49,"",VLOOKUP(D49,(Codigo!$B$4:$C$67),2,FALSE))</f>
        <v/>
      </c>
      <c r="C49" s="104" t="str">
        <f>IF(IF(ISERROR(VLOOKUP(D49,Codigo!$B$4:$C$67,2,FALSE)),"",VLOOKUP(D49,Codigo!$B$4:$C$67,2,FALSE))=D49,"",VLOOKUP(D49,(Codigo!$B$2:$D$67),3,FALSE))</f>
        <v/>
      </c>
      <c r="D49" s="78"/>
      <c r="E49" s="79"/>
      <c r="F49" s="292"/>
      <c r="G49" s="44"/>
      <c r="H49" s="293"/>
      <c r="J49" s="312" t="str">
        <f t="shared" si="0"/>
        <v/>
      </c>
      <c r="K49" s="313" t="str">
        <f t="shared" si="1"/>
        <v/>
      </c>
      <c r="L49" s="313" t="str">
        <f t="shared" si="2"/>
        <v/>
      </c>
    </row>
    <row r="50" spans="2:12">
      <c r="B50" s="104" t="str">
        <f>IF(IF(ISERROR(VLOOKUP(D50,Codigo!$B$4:$C$67,2,FALSE)),"",VLOOKUP(D50,Codigo!$B$4:$C$67,2,FALSE))=D50,"",VLOOKUP(D50,(Codigo!$B$4:$C$67),2,FALSE))</f>
        <v/>
      </c>
      <c r="C50" s="104" t="str">
        <f>IF(IF(ISERROR(VLOOKUP(D50,Codigo!$B$4:$C$67,2,FALSE)),"",VLOOKUP(D50,Codigo!$B$4:$C$67,2,FALSE))=D50,"",VLOOKUP(D50,(Codigo!$B$2:$D$67),3,FALSE))</f>
        <v/>
      </c>
      <c r="D50" s="78"/>
      <c r="E50" s="79"/>
      <c r="F50" s="292"/>
      <c r="G50" s="44"/>
      <c r="H50" s="293"/>
      <c r="J50" s="312" t="str">
        <f t="shared" si="0"/>
        <v/>
      </c>
      <c r="K50" s="313" t="str">
        <f t="shared" si="1"/>
        <v/>
      </c>
      <c r="L50" s="313" t="str">
        <f t="shared" si="2"/>
        <v/>
      </c>
    </row>
    <row r="51" spans="2:12">
      <c r="B51" s="104" t="str">
        <f>IF(IF(ISERROR(VLOOKUP(D51,Codigo!$B$4:$C$67,2,FALSE)),"",VLOOKUP(D51,Codigo!$B$4:$C$67,2,FALSE))=D51,"",VLOOKUP(D51,(Codigo!$B$4:$C$67),2,FALSE))</f>
        <v/>
      </c>
      <c r="C51" s="104" t="str">
        <f>IF(IF(ISERROR(VLOOKUP(D51,Codigo!$B$4:$C$67,2,FALSE)),"",VLOOKUP(D51,Codigo!$B$4:$C$67,2,FALSE))=D51,"",VLOOKUP(D51,(Codigo!$B$2:$D$67),3,FALSE))</f>
        <v/>
      </c>
      <c r="D51" s="78"/>
      <c r="E51" s="79"/>
      <c r="F51" s="292"/>
      <c r="G51" s="44"/>
      <c r="H51" s="293"/>
      <c r="J51" s="312" t="str">
        <f t="shared" si="0"/>
        <v/>
      </c>
      <c r="K51" s="313" t="str">
        <f t="shared" si="1"/>
        <v/>
      </c>
      <c r="L51" s="313" t="str">
        <f t="shared" si="2"/>
        <v/>
      </c>
    </row>
    <row r="52" spans="2:12">
      <c r="B52" s="104" t="str">
        <f>IF(IF(ISERROR(VLOOKUP(D52,Codigo!$B$4:$C$67,2,FALSE)),"",VLOOKUP(D52,Codigo!$B$4:$C$67,2,FALSE))=D52,"",VLOOKUP(D52,(Codigo!$B$4:$C$67),2,FALSE))</f>
        <v/>
      </c>
      <c r="C52" s="104" t="str">
        <f>IF(IF(ISERROR(VLOOKUP(D52,Codigo!$B$4:$C$67,2,FALSE)),"",VLOOKUP(D52,Codigo!$B$4:$C$67,2,FALSE))=D52,"",VLOOKUP(D52,(Codigo!$B$2:$D$67),3,FALSE))</f>
        <v/>
      </c>
      <c r="D52" s="78"/>
      <c r="E52" s="79"/>
      <c r="F52" s="292"/>
      <c r="G52" s="44"/>
      <c r="H52" s="293"/>
      <c r="J52" s="312" t="str">
        <f t="shared" si="0"/>
        <v/>
      </c>
      <c r="K52" s="313" t="str">
        <f t="shared" si="1"/>
        <v/>
      </c>
      <c r="L52" s="313" t="str">
        <f t="shared" si="2"/>
        <v/>
      </c>
    </row>
    <row r="53" spans="2:12">
      <c r="B53" s="104" t="str">
        <f>IF(IF(ISERROR(VLOOKUP(D53,Codigo!$B$4:$C$67,2,FALSE)),"",VLOOKUP(D53,Codigo!$B$4:$C$67,2,FALSE))=D53,"",VLOOKUP(D53,(Codigo!$B$4:$C$67),2,FALSE))</f>
        <v/>
      </c>
      <c r="C53" s="104" t="str">
        <f>IF(IF(ISERROR(VLOOKUP(D53,Codigo!$B$4:$C$67,2,FALSE)),"",VLOOKUP(D53,Codigo!$B$4:$C$67,2,FALSE))=D53,"",VLOOKUP(D53,(Codigo!$B$2:$D$67),3,FALSE))</f>
        <v/>
      </c>
      <c r="D53" s="78"/>
      <c r="E53" s="79"/>
      <c r="F53" s="292"/>
      <c r="G53" s="44"/>
      <c r="H53" s="293"/>
      <c r="J53" s="312" t="str">
        <f t="shared" si="0"/>
        <v/>
      </c>
      <c r="K53" s="313" t="str">
        <f t="shared" si="1"/>
        <v/>
      </c>
      <c r="L53" s="313" t="str">
        <f t="shared" si="2"/>
        <v/>
      </c>
    </row>
    <row r="54" spans="2:12">
      <c r="B54" s="104" t="str">
        <f>IF(IF(ISERROR(VLOOKUP(D54,Codigo!$B$4:$C$67,2,FALSE)),"",VLOOKUP(D54,Codigo!$B$4:$C$67,2,FALSE))=D54,"",VLOOKUP(D54,(Codigo!$B$4:$C$67),2,FALSE))</f>
        <v/>
      </c>
      <c r="C54" s="104" t="str">
        <f>IF(IF(ISERROR(VLOOKUP(D54,Codigo!$B$4:$C$67,2,FALSE)),"",VLOOKUP(D54,Codigo!$B$4:$C$67,2,FALSE))=D54,"",VLOOKUP(D54,(Codigo!$B$2:$D$67),3,FALSE))</f>
        <v/>
      </c>
      <c r="D54" s="78"/>
      <c r="E54" s="79"/>
      <c r="F54" s="292"/>
      <c r="G54" s="44"/>
      <c r="H54" s="293"/>
      <c r="J54" s="312" t="str">
        <f t="shared" si="0"/>
        <v/>
      </c>
      <c r="K54" s="313" t="str">
        <f t="shared" si="1"/>
        <v/>
      </c>
      <c r="L54" s="313" t="str">
        <f t="shared" si="2"/>
        <v/>
      </c>
    </row>
    <row r="55" spans="2:12">
      <c r="B55" s="104" t="str">
        <f>IF(IF(ISERROR(VLOOKUP(D55,Codigo!$B$4:$C$67,2,FALSE)),"",VLOOKUP(D55,Codigo!$B$4:$C$67,2,FALSE))=D55,"",VLOOKUP(D55,(Codigo!$B$4:$C$67),2,FALSE))</f>
        <v/>
      </c>
      <c r="C55" s="104" t="str">
        <f>IF(IF(ISERROR(VLOOKUP(D55,Codigo!$B$4:$C$67,2,FALSE)),"",VLOOKUP(D55,Codigo!$B$4:$C$67,2,FALSE))=D55,"",VLOOKUP(D55,(Codigo!$B$2:$D$67),3,FALSE))</f>
        <v/>
      </c>
      <c r="D55" s="78"/>
      <c r="E55" s="79"/>
      <c r="F55" s="292"/>
      <c r="G55" s="44"/>
      <c r="H55" s="293"/>
      <c r="J55" s="312" t="str">
        <f t="shared" si="0"/>
        <v/>
      </c>
      <c r="K55" s="313" t="str">
        <f t="shared" si="1"/>
        <v/>
      </c>
      <c r="L55" s="313" t="str">
        <f t="shared" si="2"/>
        <v/>
      </c>
    </row>
    <row r="56" spans="2:12">
      <c r="B56" s="104" t="str">
        <f>IF(IF(ISERROR(VLOOKUP(D56,Codigo!$B$4:$C$67,2,FALSE)),"",VLOOKUP(D56,Codigo!$B$4:$C$67,2,FALSE))=D56,"",VLOOKUP(D56,(Codigo!$B$4:$C$67),2,FALSE))</f>
        <v/>
      </c>
      <c r="C56" s="104" t="str">
        <f>IF(IF(ISERROR(VLOOKUP(D56,Codigo!$B$4:$C$67,2,FALSE)),"",VLOOKUP(D56,Codigo!$B$4:$C$67,2,FALSE))=D56,"",VLOOKUP(D56,(Codigo!$B$2:$D$67),3,FALSE))</f>
        <v/>
      </c>
      <c r="D56" s="78"/>
      <c r="E56" s="79"/>
      <c r="F56" s="292"/>
      <c r="G56" s="44"/>
      <c r="H56" s="293"/>
      <c r="J56" s="312" t="str">
        <f t="shared" si="0"/>
        <v/>
      </c>
      <c r="K56" s="313" t="str">
        <f t="shared" si="1"/>
        <v/>
      </c>
      <c r="L56" s="313" t="str">
        <f t="shared" si="2"/>
        <v/>
      </c>
    </row>
    <row r="57" spans="2:12">
      <c r="B57" s="104" t="str">
        <f>IF(IF(ISERROR(VLOOKUP(D57,Codigo!$B$4:$C$67,2,FALSE)),"",VLOOKUP(D57,Codigo!$B$4:$C$67,2,FALSE))=D57,"",VLOOKUP(D57,(Codigo!$B$4:$C$67),2,FALSE))</f>
        <v/>
      </c>
      <c r="C57" s="104" t="str">
        <f>IF(IF(ISERROR(VLOOKUP(D57,Codigo!$B$4:$C$67,2,FALSE)),"",VLOOKUP(D57,Codigo!$B$4:$C$67,2,FALSE))=D57,"",VLOOKUP(D57,(Codigo!$B$2:$D$67),3,FALSE))</f>
        <v/>
      </c>
      <c r="D57" s="78"/>
      <c r="E57" s="79"/>
      <c r="F57" s="292"/>
      <c r="G57" s="44"/>
      <c r="H57" s="293"/>
      <c r="J57" s="312" t="str">
        <f t="shared" si="0"/>
        <v/>
      </c>
      <c r="K57" s="313" t="str">
        <f t="shared" si="1"/>
        <v/>
      </c>
      <c r="L57" s="313" t="str">
        <f t="shared" si="2"/>
        <v/>
      </c>
    </row>
    <row r="58" spans="2:12">
      <c r="B58" s="104" t="str">
        <f>IF(IF(ISERROR(VLOOKUP(D58,Codigo!$B$4:$C$67,2,FALSE)),"",VLOOKUP(D58,Codigo!$B$4:$C$67,2,FALSE))=D58,"",VLOOKUP(D58,(Codigo!$B$4:$C$67),2,FALSE))</f>
        <v/>
      </c>
      <c r="C58" s="104" t="str">
        <f>IF(IF(ISERROR(VLOOKUP(D58,Codigo!$B$4:$C$67,2,FALSE)),"",VLOOKUP(D58,Codigo!$B$4:$C$67,2,FALSE))=D58,"",VLOOKUP(D58,(Codigo!$B$2:$D$67),3,FALSE))</f>
        <v/>
      </c>
      <c r="D58" s="78"/>
      <c r="E58" s="79"/>
      <c r="F58" s="292"/>
      <c r="G58" s="44"/>
      <c r="H58" s="293"/>
      <c r="J58" s="312" t="str">
        <f t="shared" si="0"/>
        <v/>
      </c>
      <c r="K58" s="313" t="str">
        <f t="shared" si="1"/>
        <v/>
      </c>
      <c r="L58" s="313" t="str">
        <f t="shared" si="2"/>
        <v/>
      </c>
    </row>
    <row r="59" spans="2:12">
      <c r="B59" s="104" t="str">
        <f>IF(IF(ISERROR(VLOOKUP(D59,Codigo!$B$4:$C$67,2,FALSE)),"",VLOOKUP(D59,Codigo!$B$4:$C$67,2,FALSE))=D59,"",VLOOKUP(D59,(Codigo!$B$4:$C$67),2,FALSE))</f>
        <v/>
      </c>
      <c r="C59" s="104" t="str">
        <f>IF(IF(ISERROR(VLOOKUP(D59,Codigo!$B$4:$C$67,2,FALSE)),"",VLOOKUP(D59,Codigo!$B$4:$C$67,2,FALSE))=D59,"",VLOOKUP(D59,(Codigo!$B$2:$D$67),3,FALSE))</f>
        <v/>
      </c>
      <c r="D59" s="78"/>
      <c r="E59" s="79"/>
      <c r="F59" s="292"/>
      <c r="G59" s="44"/>
      <c r="H59" s="293"/>
      <c r="J59" s="312" t="str">
        <f t="shared" si="0"/>
        <v/>
      </c>
      <c r="K59" s="313" t="str">
        <f t="shared" si="1"/>
        <v/>
      </c>
      <c r="L59" s="313" t="str">
        <f t="shared" si="2"/>
        <v/>
      </c>
    </row>
    <row r="60" spans="2:12">
      <c r="B60" s="104" t="str">
        <f>IF(IF(ISERROR(VLOOKUP(D60,Codigo!$B$4:$C$67,2,FALSE)),"",VLOOKUP(D60,Codigo!$B$4:$C$67,2,FALSE))=D60,"",VLOOKUP(D60,(Codigo!$B$4:$C$67),2,FALSE))</f>
        <v/>
      </c>
      <c r="C60" s="104" t="str">
        <f>IF(IF(ISERROR(VLOOKUP(D60,Codigo!$B$4:$C$67,2,FALSE)),"",VLOOKUP(D60,Codigo!$B$4:$C$67,2,FALSE))=D60,"",VLOOKUP(D60,(Codigo!$B$2:$D$67),3,FALSE))</f>
        <v/>
      </c>
      <c r="D60" s="78"/>
      <c r="E60" s="79"/>
      <c r="F60" s="292"/>
      <c r="G60" s="44"/>
      <c r="H60" s="293"/>
      <c r="J60" s="312" t="str">
        <f t="shared" si="0"/>
        <v/>
      </c>
      <c r="K60" s="313" t="str">
        <f t="shared" si="1"/>
        <v/>
      </c>
      <c r="L60" s="313" t="str">
        <f t="shared" si="2"/>
        <v/>
      </c>
    </row>
    <row r="61" spans="2:12">
      <c r="B61" s="104" t="str">
        <f>IF(IF(ISERROR(VLOOKUP(D61,Codigo!$B$4:$C$67,2,FALSE)),"",VLOOKUP(D61,Codigo!$B$4:$C$67,2,FALSE))=D61,"",VLOOKUP(D61,(Codigo!$B$4:$C$67),2,FALSE))</f>
        <v/>
      </c>
      <c r="C61" s="104" t="str">
        <f>IF(IF(ISERROR(VLOOKUP(D61,Codigo!$B$4:$C$67,2,FALSE)),"",VLOOKUP(D61,Codigo!$B$4:$C$67,2,FALSE))=D61,"",VLOOKUP(D61,(Codigo!$B$2:$D$67),3,FALSE))</f>
        <v/>
      </c>
      <c r="D61" s="78"/>
      <c r="E61" s="79"/>
      <c r="F61" s="292"/>
      <c r="G61" s="44"/>
      <c r="H61" s="293"/>
      <c r="J61" s="312" t="str">
        <f t="shared" si="0"/>
        <v/>
      </c>
      <c r="K61" s="313" t="str">
        <f t="shared" si="1"/>
        <v/>
      </c>
      <c r="L61" s="313" t="str">
        <f t="shared" si="2"/>
        <v/>
      </c>
    </row>
    <row r="62" spans="2:12">
      <c r="B62" s="104" t="str">
        <f>IF(IF(ISERROR(VLOOKUP(D62,Codigo!$B$4:$C$67,2,FALSE)),"",VLOOKUP(D62,Codigo!$B$4:$C$67,2,FALSE))=D62,"",VLOOKUP(D62,(Codigo!$B$4:$C$67),2,FALSE))</f>
        <v/>
      </c>
      <c r="C62" s="104" t="str">
        <f>IF(IF(ISERROR(VLOOKUP(D62,Codigo!$B$4:$C$67,2,FALSE)),"",VLOOKUP(D62,Codigo!$B$4:$C$67,2,FALSE))=D62,"",VLOOKUP(D62,(Codigo!$B$2:$D$67),3,FALSE))</f>
        <v/>
      </c>
      <c r="D62" s="78"/>
      <c r="E62" s="79"/>
      <c r="F62" s="292"/>
      <c r="G62" s="44"/>
      <c r="H62" s="293"/>
      <c r="J62" s="312" t="str">
        <f t="shared" si="0"/>
        <v/>
      </c>
      <c r="K62" s="313" t="str">
        <f t="shared" si="1"/>
        <v/>
      </c>
      <c r="L62" s="313" t="str">
        <f t="shared" si="2"/>
        <v/>
      </c>
    </row>
    <row r="63" spans="2:12">
      <c r="B63" s="104" t="str">
        <f>IF(IF(ISERROR(VLOOKUP(D63,Codigo!$B$4:$C$67,2,FALSE)),"",VLOOKUP(D63,Codigo!$B$4:$C$67,2,FALSE))=D63,"",VLOOKUP(D63,(Codigo!$B$4:$C$67),2,FALSE))</f>
        <v/>
      </c>
      <c r="C63" s="104" t="str">
        <f>IF(IF(ISERROR(VLOOKUP(D63,Codigo!$B$4:$C$67,2,FALSE)),"",VLOOKUP(D63,Codigo!$B$4:$C$67,2,FALSE))=D63,"",VLOOKUP(D63,(Codigo!$B$2:$D$67),3,FALSE))</f>
        <v/>
      </c>
      <c r="D63" s="78"/>
      <c r="E63" s="79"/>
      <c r="F63" s="292"/>
      <c r="G63" s="44"/>
      <c r="H63" s="293"/>
      <c r="J63" s="312" t="str">
        <f t="shared" si="0"/>
        <v/>
      </c>
      <c r="K63" s="313" t="str">
        <f t="shared" si="1"/>
        <v/>
      </c>
      <c r="L63" s="313" t="str">
        <f t="shared" si="2"/>
        <v/>
      </c>
    </row>
    <row r="64" spans="2:12">
      <c r="B64" s="104" t="str">
        <f>IF(IF(ISERROR(VLOOKUP(D64,Codigo!$B$4:$C$67,2,FALSE)),"",VLOOKUP(D64,Codigo!$B$4:$C$67,2,FALSE))=D64,"",VLOOKUP(D64,(Codigo!$B$4:$C$67),2,FALSE))</f>
        <v/>
      </c>
      <c r="C64" s="104" t="str">
        <f>IF(IF(ISERROR(VLOOKUP(D64,Codigo!$B$4:$C$67,2,FALSE)),"",VLOOKUP(D64,Codigo!$B$4:$C$67,2,FALSE))=D64,"",VLOOKUP(D64,(Codigo!$B$2:$D$67),3,FALSE))</f>
        <v/>
      </c>
      <c r="D64" s="78"/>
      <c r="E64" s="79"/>
      <c r="F64" s="292"/>
      <c r="G64" s="44"/>
      <c r="H64" s="293"/>
      <c r="J64" s="312" t="str">
        <f t="shared" si="0"/>
        <v/>
      </c>
      <c r="K64" s="313" t="str">
        <f t="shared" si="1"/>
        <v/>
      </c>
      <c r="L64" s="313" t="str">
        <f t="shared" si="2"/>
        <v/>
      </c>
    </row>
    <row r="65" spans="2:12">
      <c r="B65" s="104" t="str">
        <f>IF(IF(ISERROR(VLOOKUP(D65,Codigo!$B$4:$C$67,2,FALSE)),"",VLOOKUP(D65,Codigo!$B$4:$C$67,2,FALSE))=D65,"",VLOOKUP(D65,(Codigo!$B$4:$C$67),2,FALSE))</f>
        <v/>
      </c>
      <c r="C65" s="104" t="str">
        <f>IF(IF(ISERROR(VLOOKUP(D65,Codigo!$B$4:$C$67,2,FALSE)),"",VLOOKUP(D65,Codigo!$B$4:$C$67,2,FALSE))=D65,"",VLOOKUP(D65,(Codigo!$B$2:$D$67),3,FALSE))</f>
        <v/>
      </c>
      <c r="D65" s="78"/>
      <c r="E65" s="79"/>
      <c r="F65" s="292"/>
      <c r="G65" s="44"/>
      <c r="H65" s="293"/>
      <c r="J65" s="312" t="str">
        <f t="shared" si="0"/>
        <v/>
      </c>
      <c r="K65" s="313" t="str">
        <f t="shared" si="1"/>
        <v/>
      </c>
      <c r="L65" s="313" t="str">
        <f t="shared" si="2"/>
        <v/>
      </c>
    </row>
    <row r="66" spans="2:12">
      <c r="B66" s="104" t="str">
        <f>IF(IF(ISERROR(VLOOKUP(D66,Codigo!$B$4:$C$67,2,FALSE)),"",VLOOKUP(D66,Codigo!$B$4:$C$67,2,FALSE))=D66,"",VLOOKUP(D66,(Codigo!$B$4:$C$67),2,FALSE))</f>
        <v/>
      </c>
      <c r="C66" s="104" t="str">
        <f>IF(IF(ISERROR(VLOOKUP(D66,Codigo!$B$4:$C$67,2,FALSE)),"",VLOOKUP(D66,Codigo!$B$4:$C$67,2,FALSE))=D66,"",VLOOKUP(D66,(Codigo!$B$2:$D$67),3,FALSE))</f>
        <v/>
      </c>
      <c r="D66" s="78"/>
      <c r="E66" s="79"/>
      <c r="F66" s="292"/>
      <c r="G66" s="44"/>
      <c r="H66" s="293"/>
      <c r="J66" s="312" t="str">
        <f t="shared" si="0"/>
        <v/>
      </c>
      <c r="K66" s="313" t="str">
        <f t="shared" si="1"/>
        <v/>
      </c>
      <c r="L66" s="313" t="str">
        <f t="shared" si="2"/>
        <v/>
      </c>
    </row>
    <row r="67" spans="2:12">
      <c r="B67" s="104" t="str">
        <f>IF(IF(ISERROR(VLOOKUP(D67,Codigo!$B$4:$C$67,2,FALSE)),"",VLOOKUP(D67,Codigo!$B$4:$C$67,2,FALSE))=D67,"",VLOOKUP(D67,(Codigo!$B$4:$C$67),2,FALSE))</f>
        <v/>
      </c>
      <c r="C67" s="104" t="str">
        <f>IF(IF(ISERROR(VLOOKUP(D67,Codigo!$B$4:$C$67,2,FALSE)),"",VLOOKUP(D67,Codigo!$B$4:$C$67,2,FALSE))=D67,"",VLOOKUP(D67,(Codigo!$B$2:$D$67),3,FALSE))</f>
        <v/>
      </c>
      <c r="D67" s="78"/>
      <c r="E67" s="79"/>
      <c r="F67" s="292"/>
      <c r="G67" s="44"/>
      <c r="H67" s="293"/>
      <c r="J67" s="312" t="str">
        <f t="shared" si="0"/>
        <v/>
      </c>
      <c r="K67" s="313" t="str">
        <f t="shared" si="1"/>
        <v/>
      </c>
      <c r="L67" s="313" t="str">
        <f t="shared" si="2"/>
        <v/>
      </c>
    </row>
    <row r="68" spans="2:12">
      <c r="B68" s="104" t="str">
        <f>IF(IF(ISERROR(VLOOKUP(D68,Codigo!$B$4:$C$67,2,FALSE)),"",VLOOKUP(D68,Codigo!$B$4:$C$67,2,FALSE))=D68,"",VLOOKUP(D68,(Codigo!$B$4:$C$67),2,FALSE))</f>
        <v/>
      </c>
      <c r="C68" s="104" t="str">
        <f>IF(IF(ISERROR(VLOOKUP(D68,Codigo!$B$4:$C$67,2,FALSE)),"",VLOOKUP(D68,Codigo!$B$4:$C$67,2,FALSE))=D68,"",VLOOKUP(D68,(Codigo!$B$2:$D$67),3,FALSE))</f>
        <v/>
      </c>
      <c r="D68" s="78"/>
      <c r="E68" s="79"/>
      <c r="F68" s="292"/>
      <c r="G68" s="44"/>
      <c r="H68" s="293"/>
      <c r="J68" s="312" t="str">
        <f t="shared" si="0"/>
        <v/>
      </c>
      <c r="K68" s="313" t="str">
        <f t="shared" si="1"/>
        <v/>
      </c>
      <c r="L68" s="313" t="str">
        <f t="shared" si="2"/>
        <v/>
      </c>
    </row>
    <row r="69" spans="2:12">
      <c r="B69" s="104" t="str">
        <f>IF(IF(ISERROR(VLOOKUP(D69,Codigo!$B$4:$C$67,2,FALSE)),"",VLOOKUP(D69,Codigo!$B$4:$C$67,2,FALSE))=D69,"",VLOOKUP(D69,(Codigo!$B$4:$C$67),2,FALSE))</f>
        <v/>
      </c>
      <c r="C69" s="104" t="str">
        <f>IF(IF(ISERROR(VLOOKUP(D69,Codigo!$B$4:$C$67,2,FALSE)),"",VLOOKUP(D69,Codigo!$B$4:$C$67,2,FALSE))=D69,"",VLOOKUP(D69,(Codigo!$B$2:$D$67),3,FALSE))</f>
        <v/>
      </c>
      <c r="D69" s="78"/>
      <c r="E69" s="79"/>
      <c r="F69" s="292"/>
      <c r="G69" s="44"/>
      <c r="H69" s="293"/>
      <c r="J69" s="312" t="str">
        <f t="shared" si="0"/>
        <v/>
      </c>
      <c r="K69" s="313" t="str">
        <f t="shared" si="1"/>
        <v/>
      </c>
      <c r="L69" s="313" t="str">
        <f t="shared" si="2"/>
        <v/>
      </c>
    </row>
    <row r="70" spans="2:12">
      <c r="B70" s="104" t="str">
        <f>IF(IF(ISERROR(VLOOKUP(D70,Codigo!$B$4:$C$67,2,FALSE)),"",VLOOKUP(D70,Codigo!$B$4:$C$67,2,FALSE))=D70,"",VLOOKUP(D70,(Codigo!$B$4:$C$67),2,FALSE))</f>
        <v/>
      </c>
      <c r="C70" s="104" t="str">
        <f>IF(IF(ISERROR(VLOOKUP(D70,Codigo!$B$4:$C$67,2,FALSE)),"",VLOOKUP(D70,Codigo!$B$4:$C$67,2,FALSE))=D70,"",VLOOKUP(D70,(Codigo!$B$2:$D$67),3,FALSE))</f>
        <v/>
      </c>
      <c r="D70" s="78"/>
      <c r="E70" s="79"/>
      <c r="F70" s="292"/>
      <c r="G70" s="44"/>
      <c r="H70" s="293"/>
      <c r="J70" s="312" t="str">
        <f t="shared" si="0"/>
        <v/>
      </c>
      <c r="K70" s="313" t="str">
        <f t="shared" si="1"/>
        <v/>
      </c>
      <c r="L70" s="313" t="str">
        <f t="shared" si="2"/>
        <v/>
      </c>
    </row>
    <row r="71" spans="2:12">
      <c r="B71" s="104" t="str">
        <f>IF(IF(ISERROR(VLOOKUP(D71,Codigo!$B$4:$C$67,2,FALSE)),"",VLOOKUP(D71,Codigo!$B$4:$C$67,2,FALSE))=D71,"",VLOOKUP(D71,(Codigo!$B$4:$C$67),2,FALSE))</f>
        <v/>
      </c>
      <c r="C71" s="104" t="str">
        <f>IF(IF(ISERROR(VLOOKUP(D71,Codigo!$B$4:$C$67,2,FALSE)),"",VLOOKUP(D71,Codigo!$B$4:$C$67,2,FALSE))=D71,"",VLOOKUP(D71,(Codigo!$B$2:$D$67),3,FALSE))</f>
        <v/>
      </c>
      <c r="D71" s="78"/>
      <c r="E71" s="79"/>
      <c r="F71" s="292"/>
      <c r="G71" s="44"/>
      <c r="H71" s="293"/>
      <c r="J71" s="312" t="str">
        <f>IF(H71="",(""),IF(H71="DP",(J70+G71),IF(H71="DB",(J70-G71),IF(H71="TR",(J70-G71),IF(H71="CH",(J70-G71),IF(H71="SQ",(J70-G71),J70))))))</f>
        <v/>
      </c>
      <c r="K71" s="313" t="str">
        <f>IF(H71="",(""),IF(H71="SQ",(K70+G71),IF(H71="RD",(K70+G71),IF(H71="DI",(K70-G71),K70))))</f>
        <v/>
      </c>
      <c r="L71" s="313" t="str">
        <f>IF(H71="",(""),IF(H71="CC",(L70+G71),IF(H71="PC",(L70+G71),L70)))</f>
        <v/>
      </c>
    </row>
    <row r="72" spans="2:12">
      <c r="B72" s="104" t="str">
        <f>IF(IF(ISERROR(VLOOKUP(D72,Codigo!$B$4:$C$67,2,FALSE)),"",VLOOKUP(D72,Codigo!$B$4:$C$67,2,FALSE))=D72,"",VLOOKUP(D72,(Codigo!$B$4:$C$67),2,FALSE))</f>
        <v/>
      </c>
      <c r="C72" s="104" t="str">
        <f>IF(IF(ISERROR(VLOOKUP(D72,Codigo!$B$4:$C$67,2,FALSE)),"",VLOOKUP(D72,Codigo!$B$4:$C$67,2,FALSE))=D72,"",VLOOKUP(D72,(Codigo!$B$2:$D$67),3,FALSE))</f>
        <v/>
      </c>
      <c r="D72" s="78"/>
      <c r="E72" s="79"/>
      <c r="F72" s="174"/>
      <c r="G72" s="44"/>
      <c r="H72" s="175"/>
      <c r="J72" s="312" t="str">
        <f>IF(H72="",(""),IF(H72="DP",(J71+G72),IF(H72="DB",(J71-G72),IF(H72="TR",(J71-G72),IF(H72="CH",(J71-G72),IF(H72="SQ",(J71-G72),J71))))))</f>
        <v/>
      </c>
      <c r="K72" s="313" t="str">
        <f>IF(H72="",(""),IF(H72="SQ",(K71+G72),IF(H72="RD",(K71+G72),IF(H72="DI",(K71-G72),K71))))</f>
        <v/>
      </c>
      <c r="L72" s="313" t="str">
        <f>IF(H72="",(""),IF(H72="CC",(L71+G72),IF(H72="PC",(L71+G72),L71)))</f>
        <v/>
      </c>
    </row>
    <row r="73" spans="2:12">
      <c r="B73" s="104" t="str">
        <f>IF(IF(ISERROR(VLOOKUP(D73,Codigo!$B$4:$C$67,2,FALSE)),"",VLOOKUP(D73,Codigo!$B$4:$C$67,2,FALSE))=D73,"",VLOOKUP(D73,(Codigo!$B$4:$C$67),2,FALSE))</f>
        <v/>
      </c>
      <c r="C73" s="104" t="str">
        <f>IF(IF(ISERROR(VLOOKUP(D73,Codigo!$B$4:$C$67,2,FALSE)),"",VLOOKUP(D73,Codigo!$B$4:$C$67,2,FALSE))=D73,"",VLOOKUP(D73,(Codigo!$B$2:$D$67),3,FALSE))</f>
        <v/>
      </c>
      <c r="D73" s="78"/>
      <c r="E73" s="79"/>
      <c r="F73" s="174"/>
      <c r="G73" s="44"/>
      <c r="H73" s="175"/>
      <c r="J73" s="312" t="str">
        <f>IF(H73="",(""),IF(H73="DP",(J72+G73),IF(H73="DB",(J72-G73),IF(H73="TR",(J72-G73),IF(H73="CH",(J72-G73),IF(H73="SQ",(J72-G73),J72))))))</f>
        <v/>
      </c>
      <c r="K73" s="313" t="str">
        <f>IF(H73="",(""),IF(H73="SQ",(K72+G73),IF(H73="RD",(K72+G73),IF(H73="DI",(K72-G73),K72))))</f>
        <v/>
      </c>
      <c r="L73" s="313" t="str">
        <f>IF(H73="",(""),IF(H73="CC",(L72+G73),IF(H73="PC",(L72+G73),L72)))</f>
        <v/>
      </c>
    </row>
    <row r="74" spans="2:12">
      <c r="B74" s="104" t="str">
        <f>IF(IF(ISERROR(VLOOKUP(D74,Codigo!$B$4:$C$67,2,FALSE)),"",VLOOKUP(D74,Codigo!$B$4:$C$67,2,FALSE))=D74,"",VLOOKUP(D74,(Codigo!$B$4:$C$67),2,FALSE))</f>
        <v/>
      </c>
      <c r="C74" s="104" t="str">
        <f>IF(IF(ISERROR(VLOOKUP(D74,Codigo!$B$4:$C$67,2,FALSE)),"",VLOOKUP(D74,Codigo!$B$4:$C$67,2,FALSE))=D74,"",VLOOKUP(D74,(Codigo!$B$2:$D$67),3,FALSE))</f>
        <v/>
      </c>
      <c r="D74" s="78"/>
      <c r="E74" s="79"/>
      <c r="F74" s="174"/>
      <c r="G74" s="44"/>
      <c r="H74" s="175"/>
      <c r="J74" s="312" t="str">
        <f>IF(H74="",(""),IF(H74="DP",(J73+G74),IF(H74="DB",(J73-G74),IF(H74="TR",(J73-G74),IF(H74="CH",(J73-G74),IF(H74="SQ",(J73-G74),J73))))))</f>
        <v/>
      </c>
      <c r="K74" s="313" t="str">
        <f>IF(H74="",(""),IF(H74="SQ",(K73+G74),IF(H74="RD",(K73+G74),IF(H74="DI",(K73-G74),K73))))</f>
        <v/>
      </c>
      <c r="L74" s="313" t="str">
        <f>IF(H74="",(""),IF(H74="CC",(L73+G74),IF(H74="PC",(L73+G74),L73)))</f>
        <v/>
      </c>
    </row>
    <row r="75" spans="2:12">
      <c r="B75" s="104" t="str">
        <f>IF(IF(ISERROR(VLOOKUP(D75,Codigo!$B$4:$C$67,2,FALSE)),"",VLOOKUP(D75,Codigo!$B$4:$C$67,2,FALSE))=D75,"",VLOOKUP(D75,(Codigo!$B$4:$C$67),2,FALSE))</f>
        <v/>
      </c>
      <c r="C75" s="104" t="str">
        <f>IF(IF(ISERROR(VLOOKUP(D75,Codigo!$B$4:$C$67,2,FALSE)),"",VLOOKUP(D75,Codigo!$B$4:$C$67,2,FALSE))=D75,"",VLOOKUP(D75,(Codigo!$B$2:$D$67),3,FALSE))</f>
        <v/>
      </c>
      <c r="D75" s="78"/>
      <c r="E75" s="79"/>
      <c r="F75" s="174"/>
      <c r="G75" s="44"/>
      <c r="H75" s="175"/>
      <c r="J75" s="312" t="str">
        <f>IF(H75="",(""),IF(H75="DP",(J74+G75),IF(H75="DB",(J74-G75),IF(H75="TR",(J74-G75),IF(H75="CH",(J74-G75),IF(H75="SQ",(J74-G75),J74))))))</f>
        <v/>
      </c>
      <c r="K75" s="313" t="str">
        <f>IF(H75="",(""),IF(H75="SQ",(K74+G75),IF(H75="RD",(K74+G75),IF(H75="DI",(K74-G75),K74))))</f>
        <v/>
      </c>
      <c r="L75" s="313" t="str">
        <f>IF(H75="",(""),IF(H75="CC",(L74+G75),IF(H75="PC",(L74+G75),L74)))</f>
        <v/>
      </c>
    </row>
    <row r="76" spans="2:12" ht="18.75">
      <c r="B76" s="81"/>
      <c r="C76" s="81"/>
      <c r="D76" s="81"/>
      <c r="E76" s="74"/>
      <c r="F76" s="159" t="s">
        <v>154</v>
      </c>
      <c r="G76" s="77"/>
      <c r="H76" s="81"/>
      <c r="I76" s="93"/>
      <c r="J76" s="94" t="str">
        <f>+J75</f>
        <v/>
      </c>
      <c r="K76" s="95" t="str">
        <f>+K75</f>
        <v/>
      </c>
      <c r="L76" s="95" t="str">
        <f>+L75</f>
        <v/>
      </c>
    </row>
    <row r="213" spans="1:1">
      <c r="A213" s="82">
        <v>1</v>
      </c>
    </row>
    <row r="214" spans="1:1">
      <c r="A214" s="82">
        <v>1</v>
      </c>
    </row>
  </sheetData>
  <sheetProtection selectLockedCells="1" selectUnlockedCells="1"/>
  <protectedRanges>
    <protectedRange password="C0D7" sqref="B6:C75" name="Lançamentos_2"/>
    <protectedRange password="C0D7" sqref="E72:E75 F72:F75" name="Lançamentos_1_3_1"/>
    <protectedRange password="C0D7" sqref="H72:H75" name="Lançamentos_1_2_1_3"/>
    <protectedRange password="C0D7" sqref="G72:G75" name="Lançamentos_1_1_3"/>
    <protectedRange password="C117" sqref="D72:D75" name="Código_1_1_1_1"/>
    <protectedRange password="C0D7" sqref="E6:E71 F10 F12:F71" name="Lançamentos_1"/>
    <protectedRange password="C0D7" sqref="H6:H71" name="Lançamentos_1_2_1"/>
    <protectedRange password="C0D7" sqref="G6:G71" name="Lançamentos_1_1"/>
    <protectedRange password="C117" sqref="D10:D71" name="Código_1_1"/>
    <protectedRange password="C0D7" sqref="F6:F9" name="Lançamentos_2_1"/>
    <protectedRange password="C117" sqref="D6:D9" name="Código_1"/>
  </protectedRanges>
  <mergeCells count="3">
    <mergeCell ref="J3:K3"/>
    <mergeCell ref="J2:L2"/>
    <mergeCell ref="H3:H4"/>
  </mergeCells>
  <phoneticPr fontId="19" type="noConversion"/>
  <pageMargins left="0.24027777777777778" right="0.24027777777777778" top="0.25" bottom="0.19027777777777777" header="0.51180555555555551" footer="0.51180555555555551"/>
  <pageSetup paperSize="9" scale="69" firstPageNumber="0" orientation="portrait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20</vt:i4>
      </vt:variant>
      <vt:variant>
        <vt:lpstr>Intervalos nomeados</vt:lpstr>
      </vt:variant>
      <vt:variant>
        <vt:i4>19</vt:i4>
      </vt:variant>
    </vt:vector>
  </HeadingPairs>
  <TitlesOfParts>
    <vt:vector size="39" baseType="lpstr">
      <vt:lpstr>Instruções</vt:lpstr>
      <vt:lpstr>Jan</vt:lpstr>
      <vt:lpstr>Fev</vt:lpstr>
      <vt:lpstr>Mar</vt:lpstr>
      <vt:lpstr>Abr</vt:lpstr>
      <vt:lpstr>Mai</vt:lpstr>
      <vt:lpstr>Jun</vt:lpstr>
      <vt:lpstr>Jul</vt:lpstr>
      <vt:lpstr>Ago</vt:lpstr>
      <vt:lpstr>Set</vt:lpstr>
      <vt:lpstr>Out</vt:lpstr>
      <vt:lpstr>Nov</vt:lpstr>
      <vt:lpstr>Dez</vt:lpstr>
      <vt:lpstr>Real</vt:lpstr>
      <vt:lpstr>Previsão</vt:lpstr>
      <vt:lpstr>Real x Previsto</vt:lpstr>
      <vt:lpstr>C.Crédito</vt:lpstr>
      <vt:lpstr>Aplicações</vt:lpstr>
      <vt:lpstr>Gráfico </vt:lpstr>
      <vt:lpstr>Codigo</vt:lpstr>
      <vt:lpstr>A4_</vt:lpstr>
      <vt:lpstr>Abr!Area_de_impressao</vt:lpstr>
      <vt:lpstr>Ago!Area_de_impressao</vt:lpstr>
      <vt:lpstr>Aplicações!Area_de_impressao</vt:lpstr>
      <vt:lpstr>C.Crédito!Area_de_impressao</vt:lpstr>
      <vt:lpstr>Dez!Area_de_impressao</vt:lpstr>
      <vt:lpstr>Fev!Area_de_impressao</vt:lpstr>
      <vt:lpstr>Jan!Area_de_impressao</vt:lpstr>
      <vt:lpstr>Jul!Area_de_impressao</vt:lpstr>
      <vt:lpstr>Jun!Area_de_impressao</vt:lpstr>
      <vt:lpstr>Mai!Area_de_impressao</vt:lpstr>
      <vt:lpstr>Mar!Area_de_impressao</vt:lpstr>
      <vt:lpstr>Nov!Area_de_impressao</vt:lpstr>
      <vt:lpstr>Out!Area_de_impressao</vt:lpstr>
      <vt:lpstr>Real!Area_de_impressao</vt:lpstr>
      <vt:lpstr>'Real x Previsto'!Area_de_impressao</vt:lpstr>
      <vt:lpstr>Set!Area_de_impressao</vt:lpstr>
      <vt:lpstr>Janeiro</vt:lpstr>
      <vt:lpstr>Supermercado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</dc:creator>
  <cp:lastModifiedBy>rbonino</cp:lastModifiedBy>
  <cp:lastPrinted>2012-11-30T20:34:00Z</cp:lastPrinted>
  <dcterms:created xsi:type="dcterms:W3CDTF">2010-11-18T00:21:58Z</dcterms:created>
  <dcterms:modified xsi:type="dcterms:W3CDTF">2013-09-25T19:31:23Z</dcterms:modified>
</cp:coreProperties>
</file>